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365" activeTab="0"/>
  </bookViews>
  <sheets>
    <sheet name="INFORME PASIVO" sheetId="1" r:id="rId1"/>
    <sheet name="Hoja8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<sst xmlns="http://schemas.openxmlformats.org/spreadsheetml/2006/main" count="1435" uniqueCount="351">
  <si>
    <t>ITEM</t>
  </si>
  <si>
    <t>DENOMINACION</t>
  </si>
  <si>
    <t>Otros</t>
  </si>
  <si>
    <t>Otras</t>
  </si>
  <si>
    <t>GASTOS EN PERSONAL</t>
  </si>
  <si>
    <t>Asignación Profesional</t>
  </si>
  <si>
    <t>Asignación de Zona</t>
  </si>
  <si>
    <t>Otras Asignaciones</t>
  </si>
  <si>
    <t>Suplencias y Reemplazos</t>
  </si>
  <si>
    <t>Asignación de Traslado</t>
  </si>
  <si>
    <t>PERSONAL A CONTRATA</t>
  </si>
  <si>
    <t>BIENES Y SERVICIOS DE CONSUMO</t>
  </si>
  <si>
    <t>ALIMENTOS Y BEBIDAS</t>
  </si>
  <si>
    <t>COMBUSTIBLES Y LUBRICANTES</t>
  </si>
  <si>
    <t>SERVICIOS GENERALES</t>
  </si>
  <si>
    <t>Servicios de Impresión</t>
  </si>
  <si>
    <t>Gastos Menores</t>
  </si>
  <si>
    <t>PRESTACIONES PREVISIONALES</t>
  </si>
  <si>
    <t>TRANSFERENCIAS CORRIENTES</t>
  </si>
  <si>
    <t>Voluntariado</t>
  </si>
  <si>
    <t>VEHICULOS</t>
  </si>
  <si>
    <t>COMPRA DE TITULOS Y VALORES</t>
  </si>
  <si>
    <t>TRANSFERENCIAS DE CAPITAL</t>
  </si>
  <si>
    <t>SALDO FINAL DE CAJA</t>
  </si>
  <si>
    <t>Bono de Escolaridad</t>
  </si>
  <si>
    <t>I. MUNICIPALIDAD DE PAPUDO</t>
  </si>
  <si>
    <t xml:space="preserve">    DEPTO. DE FINANZAS</t>
  </si>
  <si>
    <t xml:space="preserve">           CONCESIONES MUNICIPALES</t>
  </si>
  <si>
    <t>CANON ANUAL</t>
  </si>
  <si>
    <t xml:space="preserve">    M$</t>
  </si>
  <si>
    <t>EX-MATADERO</t>
  </si>
  <si>
    <t xml:space="preserve"> -         </t>
  </si>
  <si>
    <t xml:space="preserve">T    O   T  A   L  E   S </t>
  </si>
  <si>
    <t>(Montos aproximados por variacion UF.-UTM-IPC etc.)</t>
  </si>
  <si>
    <t>PARQUE MUNICIPAL  ( Renta años 1-2 y 3 = $ 0,0)</t>
  </si>
  <si>
    <t>COPEC  (Renta 162 U.F. Anuales)</t>
  </si>
  <si>
    <t>DISCOTHEQUE   ( 100 U.F. Anuales)</t>
  </si>
  <si>
    <t>AÑOS DORADOS  (Comodato) 1 U.F. Anual)</t>
  </si>
  <si>
    <t>COMIDA RAPIDA ( 20 UTM anuales)</t>
  </si>
  <si>
    <t xml:space="preserve">ESTACIONAMIENTOS  (Monto estimado) </t>
  </si>
  <si>
    <t xml:space="preserve">       INMUEBLES MUNICIPALES</t>
  </si>
  <si>
    <t>PROYECTO PRESUPUESTO AÑO 2003</t>
  </si>
  <si>
    <t>MUNICIPAL</t>
  </si>
  <si>
    <t>PERSONAL DE PLANTA</t>
  </si>
  <si>
    <t>SUB TITULO</t>
  </si>
  <si>
    <t>ASIGNACION</t>
  </si>
  <si>
    <t>03</t>
  </si>
  <si>
    <t>01</t>
  </si>
  <si>
    <t>001</t>
  </si>
  <si>
    <t>002</t>
  </si>
  <si>
    <t>003</t>
  </si>
  <si>
    <t>004</t>
  </si>
  <si>
    <t>999</t>
  </si>
  <si>
    <t>02</t>
  </si>
  <si>
    <t>99</t>
  </si>
  <si>
    <t>05</t>
  </si>
  <si>
    <t>005</t>
  </si>
  <si>
    <t>100</t>
  </si>
  <si>
    <t>101</t>
  </si>
  <si>
    <t>04</t>
  </si>
  <si>
    <t>06</t>
  </si>
  <si>
    <t>07</t>
  </si>
  <si>
    <t>08</t>
  </si>
  <si>
    <t>006</t>
  </si>
  <si>
    <t>007</t>
  </si>
  <si>
    <t>008</t>
  </si>
  <si>
    <t>Arancel al Registro de Multas de Tránsito No Pagadas</t>
  </si>
  <si>
    <t>10</t>
  </si>
  <si>
    <t>TERRENOS</t>
  </si>
  <si>
    <t>EDIFICIOS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</si>
  <si>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</si>
  <si>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</si>
  <si>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</si>
  <si>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</si>
  <si>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</si>
  <si>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</si>
  <si>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Depósitos a Plazo</t>
  </si>
  <si>
    <t>Cuotas de Fondos Mutuos</t>
  </si>
  <si>
    <t>Letras Hipotecarias</t>
  </si>
  <si>
    <t>OTROS ACTIVOS FINANCIEROS</t>
  </si>
  <si>
    <t>HIPOTECARIOS</t>
  </si>
  <si>
    <t>POR ANTICIPOS A CONTRATISTAS</t>
  </si>
  <si>
    <t>09</t>
  </si>
  <si>
    <t>POR VENTAS A PLAZO</t>
  </si>
  <si>
    <t>Empréstitos</t>
  </si>
  <si>
    <t>Créditos de Proveedores</t>
  </si>
  <si>
    <t>SUB ASIG.</t>
  </si>
  <si>
    <t>SUB SUB ASIG.</t>
  </si>
  <si>
    <t>21</t>
  </si>
  <si>
    <t>Sueldos y Sobresueldos</t>
  </si>
  <si>
    <t>Sueldos Bases</t>
  </si>
  <si>
    <t>Asignación de Antigüedad</t>
  </si>
  <si>
    <t>Trienios, Art.7, Inciso 3, Ley Nº15.076</t>
  </si>
  <si>
    <t>Asignación de Zona, Art. 7 y 25, D.L. Nº3.551</t>
  </si>
  <si>
    <t>Asignaciones del D.L. Nº 3551, de 1981</t>
  </si>
  <si>
    <t>Asignación Municipal, Art.24 y 31 D.L. Nº3.551 de 1981</t>
  </si>
  <si>
    <t>Asignación de Nivelación</t>
  </si>
  <si>
    <t>009</t>
  </si>
  <si>
    <t>Asignaciones Especiales</t>
  </si>
  <si>
    <t>Asignación Art. 1, Ley Nº19.529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</si>
  <si>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</si>
  <si>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</si>
  <si>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</si>
  <si>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</si>
  <si>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</si>
  <si>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</si>
  <si>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</si>
  <si>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</si>
  <si>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</si>
  <si>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</si>
  <si>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</si>
  <si>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</si>
  <si>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</si>
  <si>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Otras Asignaciones Compensatorias</t>
  </si>
  <si>
    <t>Asignaciones Sustitutivas</t>
  </si>
  <si>
    <t>Asignación Unica Art. 4, Ley N° 18.717</t>
  </si>
  <si>
    <t>Otras Asignaciones Sustitutivas</t>
  </si>
  <si>
    <t>019</t>
  </si>
  <si>
    <t>Asignación de Responsabilidad</t>
  </si>
  <si>
    <t>Asignación de Responsabilidad Judicial, Art. 2º,  Ley Nº 20.008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</si>
  <si>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</si>
  <si>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</si>
  <si>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</si>
  <si>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</si>
  <si>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043</t>
  </si>
  <si>
    <t>Asignación Inherente al Cargo Ley Nº 18.695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</si>
  <si>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</si>
  <si>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</si>
  <si>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</si>
  <si>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</si>
  <si>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</si>
  <si>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</si>
  <si>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</si>
  <si>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Desempeño Colectivo</t>
  </si>
  <si>
    <t>Desempeño Individual</t>
  </si>
  <si>
    <t>Asignación de Incentivo por Gestión Jurisdiccional, Art. 2, Ley Nº20.008</t>
  </si>
  <si>
    <t>Remuneraciones Variables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</si>
  <si>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</si>
  <si>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</si>
  <si>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</si>
  <si>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</si>
  <si>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</si>
  <si>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</si>
  <si>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</si>
  <si>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Bonos Especiales</t>
  </si>
  <si>
    <t>Bono Extraordinario Anual</t>
  </si>
  <si>
    <t>Bonificación Adicional al Bono de Escolaridad</t>
  </si>
  <si>
    <t>Asignaciones del D.L. Nº 3.551, de 1981</t>
  </si>
  <si>
    <t>013</t>
  </si>
  <si>
    <t>Asignación Unica Artículo 4, Ley N° 18.717</t>
  </si>
  <si>
    <t>Asignación Variable por Desempeño Individual</t>
  </si>
  <si>
    <t>OTRAS REMUNERACIONES</t>
  </si>
  <si>
    <t>Honorarios a Suma Alzada - Personas Naturales</t>
  </si>
  <si>
    <t>Honorarios Asimilados a Grados</t>
  </si>
  <si>
    <t>Remuneraciones Reguladas por el Código del Trabajo</t>
  </si>
  <si>
    <t>Alumnos en Práctica</t>
  </si>
  <si>
    <t>OTROS GASTOS EN PERSONAL</t>
  </si>
  <si>
    <t>Asignación por Cambio de Residencia Art. 97, letra c), Ley Nº18.883</t>
  </si>
  <si>
    <t>Dietas a Juntas, Consejos y Comisiones</t>
  </si>
  <si>
    <t xml:space="preserve">Prestaciones de Servicios Comunitarios     </t>
  </si>
  <si>
    <t>22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</si>
  <si>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</si>
  <si>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</si>
  <si>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</si>
  <si>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</si>
  <si>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</si>
  <si>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</si>
  <si>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</si>
  <si>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</si>
  <si>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</si>
  <si>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</si>
  <si>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</si>
  <si>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</si>
  <si>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</si>
  <si>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</si>
  <si>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</si>
  <si>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</si>
  <si>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</si>
  <si>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</si>
  <si>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</si>
  <si>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</si>
  <si>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</si>
  <si>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</si>
  <si>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</si>
  <si>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</si>
  <si>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</si>
  <si>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</si>
  <si>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015</t>
  </si>
  <si>
    <t>Productos Agropecuarios y Forestales</t>
  </si>
  <si>
    <t>016</t>
  </si>
  <si>
    <t>Materias Primas y Semielaboradas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</si>
  <si>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</si>
  <si>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</si>
  <si>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</si>
  <si>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</si>
  <si>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</si>
  <si>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</si>
  <si>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</si>
  <si>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</si>
  <si>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</si>
  <si>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</si>
  <si>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</si>
  <si>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</si>
  <si>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</si>
  <si>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</si>
  <si>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</si>
  <si>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</si>
  <si>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</si>
  <si>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PUBLICIDAD Y DIFUSION</t>
  </si>
  <si>
    <t>Servicios de Publicidad</t>
  </si>
  <si>
    <t>Servicios de Encuadernación y Empaste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</si>
  <si>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</si>
  <si>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</si>
  <si>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</si>
  <si>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</si>
  <si>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</si>
  <si>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</si>
  <si>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</si>
  <si>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</si>
  <si>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</si>
  <si>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</si>
  <si>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</si>
  <si>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</si>
  <si>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</si>
  <si>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</si>
  <si>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</si>
  <si>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</si>
  <si>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</si>
  <si>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</si>
  <si>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</si>
  <si>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</si>
  <si>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</si>
  <si>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</si>
  <si>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</si>
  <si>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</si>
  <si>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Estudios e Investigaciones</t>
  </si>
  <si>
    <t>Cursos de Capacitación</t>
  </si>
  <si>
    <t>Servicios Informáticos</t>
  </si>
  <si>
    <t>OTROS GASTOS EN BIENES Y SERVICIOS DE CONSUMO</t>
  </si>
  <si>
    <t>Gastos de Representación, Protocolo y Ceremonial</t>
  </si>
  <si>
    <t>Intereses, Multas y Recargos</t>
  </si>
  <si>
    <t>Derechos y Tasas</t>
  </si>
  <si>
    <t>Contribuciones</t>
  </si>
  <si>
    <t>PRESTACIONES DE SEGURIDAD SOCIAL</t>
  </si>
  <si>
    <t>Desahucios e Indemnizaciones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</si>
  <si>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</si>
  <si>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</si>
  <si>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</si>
  <si>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</si>
  <si>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</si>
  <si>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>Asistencia Social a Personas Naturales</t>
  </si>
  <si>
    <t>Premios y Otros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</si>
  <si>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</si>
  <si>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</si>
  <si>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</si>
  <si>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</si>
  <si>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</si>
  <si>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</si>
  <si>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</si>
  <si>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24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</si>
  <si>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</si>
  <si>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</si>
  <si>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</si>
  <si>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</si>
  <si>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</si>
  <si>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</si>
  <si>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</si>
  <si>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</si>
  <si>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</si>
  <si>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</si>
  <si>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</si>
  <si>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099</t>
  </si>
  <si>
    <t>A Otras Entidades Públicas</t>
  </si>
  <si>
    <t>A Otras Municipalidades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</si>
  <si>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</si>
  <si>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</si>
  <si>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</si>
  <si>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</si>
  <si>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</si>
  <si>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</si>
  <si>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</si>
  <si>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</si>
  <si>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</si>
  <si>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</si>
  <si>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</si>
  <si>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</si>
  <si>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</si>
  <si>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</si>
  <si>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</si>
  <si>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Aplicación Otros Fondos de Terceros</t>
  </si>
  <si>
    <t>ADQUISIC. DE ACTIVOS NO FINANCIEROS</t>
  </si>
  <si>
    <t>Máquinas y Equipos de Oficina</t>
  </si>
  <si>
    <t>Maquinarias y Equipos para la Producción</t>
  </si>
  <si>
    <t>Equipos Computacionales y Periféricos</t>
  </si>
  <si>
    <t>Equipos de Comunicaciones para Redes Informáticas</t>
  </si>
  <si>
    <t>Programas Computacionales</t>
  </si>
  <si>
    <t>Sistemas de Información</t>
  </si>
  <si>
    <t>ADQUISIC. DE ACTIVOS FINANCIEROS</t>
  </si>
  <si>
    <t>Pactos de Retrocompra</t>
  </si>
  <si>
    <t>Bonos o Pagarés</t>
  </si>
  <si>
    <t>COMPRA DE ACCIONES Y PARTIC. DE CAP.</t>
  </si>
  <si>
    <t>OPERACIONES DE CAMBIO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</si>
  <si>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</si>
  <si>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</si>
  <si>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</si>
  <si>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</si>
  <si>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</si>
  <si>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</si>
  <si>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</si>
  <si>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</si>
  <si>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</si>
  <si>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</si>
  <si>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</si>
  <si>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</si>
  <si>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</si>
  <si>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</si>
  <si>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POR ANTICIPOS POR CAMBIO DE RESIDENCIA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</si>
  <si>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</si>
  <si>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</si>
  <si>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</si>
  <si>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</si>
  <si>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</si>
  <si>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</si>
  <si>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</si>
  <si>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</si>
  <si>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</si>
  <si>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INTERESES DEUDA INTERNA</t>
  </si>
  <si>
    <t>OTROS GASTOS FINANC. DEUDA INTERNA</t>
  </si>
  <si>
    <t>DEUDA FLOTANTE</t>
  </si>
  <si>
    <t>35</t>
  </si>
  <si>
    <t xml:space="preserve"> TOTAL</t>
  </si>
  <si>
    <t>Asignación de Antigüedad, Art.97, letra g),  Ley Nº18.883, y Ls Nºs. 19.180 y 19.280</t>
  </si>
  <si>
    <t>I. Municipalidad de Papudo</t>
  </si>
  <si>
    <t>AREA:</t>
  </si>
  <si>
    <t>MES:</t>
  </si>
  <si>
    <t>(1)</t>
  </si>
  <si>
    <t>(2)</t>
  </si>
  <si>
    <t>(3)</t>
  </si>
  <si>
    <t>(4)</t>
  </si>
  <si>
    <t>(5)</t>
  </si>
  <si>
    <t xml:space="preserve"> </t>
  </si>
  <si>
    <t xml:space="preserve">  </t>
  </si>
  <si>
    <t>INFORME DE PASIVOS ACUMULADOS</t>
  </si>
  <si>
    <t>TOTAL PASIVOS MUNICIPALES</t>
  </si>
  <si>
    <t>Ç</t>
  </si>
  <si>
    <t>Art. 14, Nº 6 Ley Nº18.695</t>
  </si>
  <si>
    <t xml:space="preserve">       ART. 5'  LETRAS d) y e) LEY 20.033</t>
  </si>
  <si>
    <t>FINANZAS/ JESS/ aev</t>
  </si>
  <si>
    <t xml:space="preserve">Otras Personas Jurídicas Privadas </t>
  </si>
  <si>
    <t>SEGUNDO</t>
  </si>
  <si>
    <t>(Abril-Junio)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</si>
</sst>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00"/>
    <numFmt numFmtId="177" formatCode="00"/>
    <numFmt numFmtId="178" formatCode="\(#,##0\)"/>
    <numFmt numFmtId="179" formatCode="_-* #,##0.0\ _P_t_s_-;\-* #,##0.0\ _P_t_s_-;_-* &quot;-&quot;??\ _P_t_s_-;_-@_-"/>
    <numFmt numFmtId="180" formatCode="#,##0.0"/>
    <numFmt numFmtId="181" formatCode="0.0"/>
    <numFmt numFmtId="182" formatCode="_(* #,##0.00_);_(* \(#,##0.00\);_(* &quot;-&quot;??_);_(@_)"/>
    <numFmt numFmtId="183" formatCode="_(* #,##0_);_(* \(#,##0\);_(* &quot;-&quot;??_);_(@_)"/>
    <numFmt numFmtId="184" formatCode="0.0%"/>
    <numFmt numFmtId="185" formatCode="_(* #,##0.0_);_(* \(#,##0.0\);_(* &quot;-&quot;??_);_(@_)"/>
    <numFmt numFmtId="186" formatCode="0.0000"/>
    <numFmt numFmtId="187" formatCode="0.000%"/>
    <numFmt numFmtId="188" formatCode="#,##0;[Red]#,##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3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left"/>
      <protection/>
    </xf>
    <xf numFmtId="3" fontId="10" fillId="0" borderId="20" xfId="0" applyNumberFormat="1" applyFont="1" applyFill="1" applyBorder="1" applyAlignment="1" applyProtection="1">
      <alignment horizontal="right"/>
      <protection/>
    </xf>
    <xf numFmtId="3" fontId="10" fillId="0" borderId="21" xfId="0" applyNumberFormat="1" applyFont="1" applyFill="1" applyBorder="1" applyAlignment="1" applyProtection="1">
      <alignment horizontal="right"/>
      <protection/>
    </xf>
    <xf numFmtId="3" fontId="11" fillId="0" borderId="22" xfId="0" applyNumberFormat="1" applyFont="1" applyFill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 horizontal="right"/>
      <protection/>
    </xf>
    <xf numFmtId="3" fontId="13" fillId="0" borderId="21" xfId="0" applyNumberFormat="1" applyFont="1" applyFill="1" applyBorder="1" applyAlignment="1" applyProtection="1">
      <alignment horizontal="right"/>
      <protection/>
    </xf>
    <xf numFmtId="3" fontId="11" fillId="0" borderId="21" xfId="0" applyNumberFormat="1" applyFont="1" applyFill="1" applyBorder="1" applyAlignment="1" applyProtection="1">
      <alignment horizontal="right"/>
      <protection/>
    </xf>
    <xf numFmtId="0" fontId="12" fillId="0" borderId="23" xfId="0" applyFont="1" applyFill="1" applyBorder="1" applyAlignment="1" applyProtection="1">
      <alignment/>
      <protection/>
    </xf>
    <xf numFmtId="0" fontId="15" fillId="0" borderId="24" xfId="0" applyFont="1" applyBorder="1" applyAlignment="1" applyProtection="1">
      <alignment horizontal="left"/>
      <protection/>
    </xf>
    <xf numFmtId="49" fontId="15" fillId="0" borderId="23" xfId="0" applyNumberFormat="1" applyFont="1" applyBorder="1" applyAlignment="1" applyProtection="1">
      <alignment horizontal="center"/>
      <protection/>
    </xf>
    <xf numFmtId="49" fontId="15" fillId="0" borderId="21" xfId="0" applyNumberFormat="1" applyFont="1" applyBorder="1" applyAlignment="1" applyProtection="1">
      <alignment horizontal="center"/>
      <protection/>
    </xf>
    <xf numFmtId="49" fontId="15" fillId="0" borderId="25" xfId="0" applyNumberFormat="1" applyFont="1" applyBorder="1" applyAlignment="1" applyProtection="1">
      <alignment horizontal="center"/>
      <protection/>
    </xf>
    <xf numFmtId="49" fontId="15" fillId="0" borderId="24" xfId="0" applyNumberFormat="1" applyFont="1" applyBorder="1" applyAlignment="1" applyProtection="1">
      <alignment horizontal="center"/>
      <protection/>
    </xf>
    <xf numFmtId="3" fontId="10" fillId="0" borderId="26" xfId="0" applyNumberFormat="1" applyFont="1" applyFill="1" applyBorder="1" applyAlignment="1" applyProtection="1">
      <alignment horizontal="right"/>
      <protection/>
    </xf>
    <xf numFmtId="0" fontId="15" fillId="0" borderId="2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9" fontId="15" fillId="0" borderId="28" xfId="0" applyNumberFormat="1" applyFont="1" applyBorder="1" applyAlignment="1" applyProtection="1">
      <alignment horizontal="center"/>
      <protection/>
    </xf>
    <xf numFmtId="49" fontId="15" fillId="0" borderId="29" xfId="0" applyNumberFormat="1" applyFont="1" applyBorder="1" applyAlignment="1" applyProtection="1">
      <alignment horizontal="center"/>
      <protection/>
    </xf>
    <xf numFmtId="49" fontId="15" fillId="0" borderId="26" xfId="0" applyNumberFormat="1" applyFont="1" applyBorder="1" applyAlignment="1" applyProtection="1">
      <alignment horizontal="center"/>
      <protection/>
    </xf>
    <xf numFmtId="49" fontId="15" fillId="0" borderId="27" xfId="0" applyNumberFormat="1" applyFont="1" applyBorder="1" applyAlignment="1" applyProtection="1">
      <alignment horizontal="center"/>
      <protection/>
    </xf>
    <xf numFmtId="3" fontId="10" fillId="0" borderId="22" xfId="0" applyNumberFormat="1" applyFont="1" applyFill="1" applyBorder="1" applyAlignment="1" applyProtection="1">
      <alignment horizontal="right"/>
      <protection/>
    </xf>
    <xf numFmtId="0" fontId="15" fillId="0" borderId="19" xfId="0" applyFont="1" applyBorder="1" applyAlignment="1" applyProtection="1">
      <alignment horizontal="left"/>
      <protection/>
    </xf>
    <xf numFmtId="49" fontId="15" fillId="0" borderId="30" xfId="0" applyNumberFormat="1" applyFont="1" applyBorder="1" applyAlignment="1" applyProtection="1">
      <alignment horizontal="center"/>
      <protection/>
    </xf>
    <xf numFmtId="49" fontId="15" fillId="0" borderId="22" xfId="0" applyNumberFormat="1" applyFont="1" applyBorder="1" applyAlignment="1" applyProtection="1">
      <alignment horizontal="center"/>
      <protection/>
    </xf>
    <xf numFmtId="49" fontId="15" fillId="0" borderId="31" xfId="0" applyNumberFormat="1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left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3" fontId="10" fillId="0" borderId="32" xfId="0" applyNumberFormat="1" applyFont="1" applyFill="1" applyBorder="1" applyAlignment="1" applyProtection="1">
      <alignment horizontal="right"/>
      <protection/>
    </xf>
    <xf numFmtId="0" fontId="15" fillId="0" borderId="16" xfId="0" applyFont="1" applyBorder="1" applyAlignment="1" applyProtection="1">
      <alignment horizontal="left"/>
      <protection/>
    </xf>
    <xf numFmtId="49" fontId="15" fillId="0" borderId="17" xfId="0" applyNumberFormat="1" applyFont="1" applyBorder="1" applyAlignment="1" applyProtection="1">
      <alignment horizontal="center"/>
      <protection/>
    </xf>
    <xf numFmtId="49" fontId="15" fillId="0" borderId="32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3" fontId="10" fillId="0" borderId="33" xfId="0" applyNumberFormat="1" applyFont="1" applyFill="1" applyBorder="1" applyAlignment="1" applyProtection="1">
      <alignment horizontal="right"/>
      <protection/>
    </xf>
    <xf numFmtId="0" fontId="15" fillId="0" borderId="34" xfId="0" applyFont="1" applyBorder="1" applyAlignment="1" applyProtection="1">
      <alignment horizontal="left"/>
      <protection/>
    </xf>
    <xf numFmtId="49" fontId="15" fillId="0" borderId="35" xfId="0" applyNumberFormat="1" applyFont="1" applyBorder="1" applyAlignment="1" applyProtection="1">
      <alignment horizontal="center"/>
      <protection/>
    </xf>
    <xf numFmtId="49" fontId="15" fillId="0" borderId="33" xfId="0" applyNumberFormat="1" applyFont="1" applyBorder="1" applyAlignment="1" applyProtection="1">
      <alignment horizontal="center"/>
      <protection/>
    </xf>
    <xf numFmtId="49" fontId="15" fillId="0" borderId="36" xfId="0" applyNumberFormat="1" applyFont="1" applyBorder="1" applyAlignment="1" applyProtection="1">
      <alignment horizontal="center"/>
      <protection/>
    </xf>
    <xf numFmtId="49" fontId="15" fillId="0" borderId="34" xfId="0" applyNumberFormat="1" applyFont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/>
      <protection/>
    </xf>
    <xf numFmtId="49" fontId="15" fillId="0" borderId="23" xfId="0" applyNumberFormat="1" applyFont="1" applyFill="1" applyBorder="1" applyAlignment="1" applyProtection="1">
      <alignment horizontal="center"/>
      <protection/>
    </xf>
    <xf numFmtId="49" fontId="15" fillId="0" borderId="21" xfId="0" applyNumberFormat="1" applyFont="1" applyFill="1" applyBorder="1" applyAlignment="1" applyProtection="1">
      <alignment horizontal="center"/>
      <protection/>
    </xf>
    <xf numFmtId="49" fontId="15" fillId="0" borderId="25" xfId="0" applyNumberFormat="1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 horizontal="center"/>
      <protection/>
    </xf>
    <xf numFmtId="49" fontId="12" fillId="0" borderId="30" xfId="0" applyNumberFormat="1" applyFont="1" applyFill="1" applyBorder="1" applyAlignment="1" applyProtection="1">
      <alignment horizontal="center"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center"/>
      <protection/>
    </xf>
    <xf numFmtId="3" fontId="10" fillId="0" borderId="37" xfId="0" applyNumberFormat="1" applyFont="1" applyFill="1" applyBorder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 horizontal="left"/>
    </xf>
    <xf numFmtId="49" fontId="1" fillId="0" borderId="22" xfId="0" applyNumberFormat="1" applyFont="1" applyFill="1" applyBorder="1" applyAlignment="1" applyProtection="1">
      <alignment horizontal="center" vertical="top" textRotation="90"/>
      <protection/>
    </xf>
    <xf numFmtId="49" fontId="1" fillId="0" borderId="22" xfId="0" applyNumberFormat="1" applyFont="1" applyFill="1" applyBorder="1" applyAlignment="1" applyProtection="1">
      <alignment horizontal="center" vertical="center" textRotation="90"/>
      <protection/>
    </xf>
    <xf numFmtId="49" fontId="17" fillId="0" borderId="18" xfId="0" applyNumberFormat="1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/>
      <protection/>
    </xf>
    <xf numFmtId="3" fontId="11" fillId="0" borderId="26" xfId="0" applyNumberFormat="1" applyFont="1" applyFill="1" applyBorder="1" applyAlignment="1" applyProtection="1">
      <alignment horizontal="right"/>
      <protection/>
    </xf>
    <xf numFmtId="0" fontId="15" fillId="0" borderId="21" xfId="0" applyFont="1" applyBorder="1" applyAlignment="1" applyProtection="1">
      <alignment horizontal="left"/>
      <protection/>
    </xf>
    <xf numFmtId="3" fontId="15" fillId="0" borderId="21" xfId="0" applyNumberFormat="1" applyFont="1" applyFill="1" applyBorder="1" applyAlignment="1" applyProtection="1">
      <alignment horizontal="right"/>
      <protection/>
    </xf>
    <xf numFmtId="0" fontId="15" fillId="0" borderId="21" xfId="0" applyFont="1" applyFill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right"/>
      <protection/>
    </xf>
    <xf numFmtId="0" fontId="15" fillId="0" borderId="21" xfId="0" applyFont="1" applyFill="1" applyBorder="1" applyAlignment="1" applyProtection="1">
      <alignment horizontal="left"/>
      <protection/>
    </xf>
    <xf numFmtId="0" fontId="11" fillId="0" borderId="21" xfId="0" applyFont="1" applyFill="1" applyBorder="1" applyAlignment="1" applyProtection="1">
      <alignment horizontal="right"/>
      <protection/>
    </xf>
    <xf numFmtId="49" fontId="15" fillId="0" borderId="20" xfId="0" applyNumberFormat="1" applyFont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right"/>
      <protection/>
    </xf>
    <xf numFmtId="49" fontId="15" fillId="0" borderId="18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 horizontal="left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0" fontId="15" fillId="33" borderId="21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3" fontId="15" fillId="0" borderId="20" xfId="0" applyNumberFormat="1" applyFont="1" applyFill="1" applyBorder="1" applyAlignment="1" applyProtection="1">
      <alignment horizontal="right"/>
      <protection/>
    </xf>
    <xf numFmtId="0" fontId="12" fillId="0" borderId="22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49" fontId="15" fillId="0" borderId="20" xfId="0" applyNumberFormat="1" applyFont="1" applyFill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15" fillId="0" borderId="38" xfId="0" applyNumberFormat="1" applyFont="1" applyBorder="1" applyAlignment="1" applyProtection="1">
      <alignment horizontal="center"/>
      <protection/>
    </xf>
    <xf numFmtId="49" fontId="15" fillId="0" borderId="39" xfId="0" applyNumberFormat="1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left"/>
      <protection/>
    </xf>
    <xf numFmtId="49" fontId="15" fillId="0" borderId="41" xfId="0" applyNumberFormat="1" applyFont="1" applyBorder="1" applyAlignment="1" applyProtection="1">
      <alignment horizontal="center"/>
      <protection/>
    </xf>
    <xf numFmtId="49" fontId="15" fillId="0" borderId="42" xfId="0" applyNumberFormat="1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left"/>
      <protection/>
    </xf>
    <xf numFmtId="3" fontId="10" fillId="0" borderId="18" xfId="0" applyNumberFormat="1" applyFont="1" applyFill="1" applyBorder="1" applyAlignment="1" applyProtection="1">
      <alignment horizontal="right"/>
      <protection/>
    </xf>
    <xf numFmtId="0" fontId="15" fillId="0" borderId="24" xfId="0" applyNumberFormat="1" applyFont="1" applyBorder="1" applyAlignment="1" applyProtection="1">
      <alignment horizontal="left" wrapText="1"/>
      <protection/>
    </xf>
    <xf numFmtId="49" fontId="15" fillId="0" borderId="44" xfId="0" applyNumberFormat="1" applyFont="1" applyBorder="1" applyAlignment="1" applyProtection="1">
      <alignment horizontal="center"/>
      <protection/>
    </xf>
    <xf numFmtId="49" fontId="15" fillId="0" borderId="45" xfId="0" applyNumberFormat="1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left"/>
      <protection/>
    </xf>
    <xf numFmtId="49" fontId="19" fillId="0" borderId="21" xfId="0" applyNumberFormat="1" applyFont="1" applyBorder="1" applyAlignment="1" applyProtection="1">
      <alignment horizontal="center"/>
      <protection/>
    </xf>
    <xf numFmtId="49" fontId="19" fillId="0" borderId="23" xfId="0" applyNumberFormat="1" applyFont="1" applyBorder="1" applyAlignment="1" applyProtection="1">
      <alignment horizontal="center"/>
      <protection/>
    </xf>
    <xf numFmtId="49" fontId="19" fillId="0" borderId="33" xfId="0" applyNumberFormat="1" applyFont="1" applyBorder="1" applyAlignment="1" applyProtection="1">
      <alignment horizontal="center"/>
      <protection/>
    </xf>
    <xf numFmtId="49" fontId="19" fillId="0" borderId="35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left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9" fontId="15" fillId="0" borderId="27" xfId="0" applyNumberFormat="1" applyFont="1" applyBorder="1" applyAlignment="1" applyProtection="1">
      <alignment horizontal="left"/>
      <protection/>
    </xf>
    <xf numFmtId="49" fontId="15" fillId="0" borderId="24" xfId="0" applyNumberFormat="1" applyFont="1" applyBorder="1" applyAlignment="1" applyProtection="1">
      <alignment horizontal="left"/>
      <protection/>
    </xf>
    <xf numFmtId="49" fontId="15" fillId="0" borderId="47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49" fontId="15" fillId="0" borderId="40" xfId="0" applyNumberFormat="1" applyFont="1" applyBorder="1" applyAlignment="1" applyProtection="1">
      <alignment horizontal="left"/>
      <protection/>
    </xf>
    <xf numFmtId="49" fontId="14" fillId="0" borderId="21" xfId="0" applyNumberFormat="1" applyFont="1" applyBorder="1" applyAlignment="1" applyProtection="1">
      <alignment horizontal="center"/>
      <protection/>
    </xf>
    <xf numFmtId="49" fontId="14" fillId="0" borderId="23" xfId="0" applyNumberFormat="1" applyFont="1" applyBorder="1" applyAlignment="1" applyProtection="1">
      <alignment horizontal="center"/>
      <protection/>
    </xf>
    <xf numFmtId="49" fontId="15" fillId="0" borderId="46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44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4" fillId="0" borderId="31" xfId="0" applyNumberFormat="1" applyFont="1" applyFill="1" applyBorder="1" applyAlignment="1" applyProtection="1">
      <alignment horizontal="center"/>
      <protection/>
    </xf>
    <xf numFmtId="49" fontId="14" fillId="0" borderId="22" xfId="0" applyNumberFormat="1" applyFont="1" applyFill="1" applyBorder="1" applyAlignment="1" applyProtection="1">
      <alignment horizontal="center"/>
      <protection/>
    </xf>
    <xf numFmtId="49" fontId="14" fillId="0" borderId="30" xfId="0" applyNumberFormat="1" applyFont="1" applyFill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 vertical="top"/>
      <protection/>
    </xf>
    <xf numFmtId="0" fontId="12" fillId="0" borderId="22" xfId="0" applyFont="1" applyFill="1" applyBorder="1" applyAlignment="1" applyProtection="1">
      <alignment horizontal="center" vertical="top"/>
      <protection/>
    </xf>
    <xf numFmtId="0" fontId="12" fillId="0" borderId="31" xfId="0" applyFont="1" applyFill="1" applyBorder="1" applyAlignment="1" applyProtection="1">
      <alignment horizontal="left" wrapText="1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left"/>
      <protection/>
    </xf>
    <xf numFmtId="0" fontId="15" fillId="0" borderId="25" xfId="0" applyFont="1" applyBorder="1" applyAlignment="1" applyProtection="1">
      <alignment horizontal="left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 horizontal="left"/>
      <protection/>
    </xf>
    <xf numFmtId="3" fontId="13" fillId="0" borderId="22" xfId="0" applyNumberFormat="1" applyFont="1" applyFill="1" applyBorder="1" applyAlignment="1" applyProtection="1">
      <alignment horizontal="right"/>
      <protection/>
    </xf>
    <xf numFmtId="49" fontId="15" fillId="0" borderId="0" xfId="0" applyNumberFormat="1" applyFont="1" applyBorder="1" applyAlignment="1" applyProtection="1">
      <alignment horizontal="left"/>
      <protection/>
    </xf>
    <xf numFmtId="0" fontId="12" fillId="0" borderId="31" xfId="0" applyFont="1" applyFill="1" applyBorder="1" applyAlignment="1" applyProtection="1">
      <alignment horizontal="left"/>
      <protection/>
    </xf>
    <xf numFmtId="0" fontId="15" fillId="0" borderId="26" xfId="0" applyFont="1" applyFill="1" applyBorder="1" applyAlignment="1" applyProtection="1">
      <alignment horizontal="center"/>
      <protection/>
    </xf>
    <xf numFmtId="49" fontId="15" fillId="0" borderId="26" xfId="0" applyNumberFormat="1" applyFont="1" applyFill="1" applyBorder="1" applyAlignment="1" applyProtection="1">
      <alignment horizontal="center"/>
      <protection/>
    </xf>
    <xf numFmtId="49" fontId="15" fillId="0" borderId="29" xfId="0" applyNumberFormat="1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 applyProtection="1">
      <alignment/>
      <protection/>
    </xf>
    <xf numFmtId="0" fontId="15" fillId="0" borderId="29" xfId="0" applyFont="1" applyFill="1" applyBorder="1" applyAlignment="1" applyProtection="1">
      <alignment horizontal="left"/>
      <protection/>
    </xf>
    <xf numFmtId="0" fontId="15" fillId="0" borderId="25" xfId="0" applyFont="1" applyFill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/>
      <protection/>
    </xf>
    <xf numFmtId="49" fontId="15" fillId="0" borderId="43" xfId="0" applyNumberFormat="1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/>
      <protection/>
    </xf>
    <xf numFmtId="49" fontId="15" fillId="0" borderId="34" xfId="0" applyNumberFormat="1" applyFont="1" applyFill="1" applyBorder="1" applyAlignment="1" applyProtection="1">
      <alignment horizontal="center"/>
      <protection/>
    </xf>
    <xf numFmtId="49" fontId="15" fillId="0" borderId="33" xfId="0" applyNumberFormat="1" applyFont="1" applyFill="1" applyBorder="1" applyAlignment="1" applyProtection="1">
      <alignment horizontal="center"/>
      <protection/>
    </xf>
    <xf numFmtId="0" fontId="15" fillId="0" borderId="35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 horizontal="left"/>
      <protection/>
    </xf>
    <xf numFmtId="3" fontId="15" fillId="0" borderId="33" xfId="0" applyNumberFormat="1" applyFont="1" applyFill="1" applyBorder="1" applyAlignment="1" applyProtection="1">
      <alignment horizontal="right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12" fillId="0" borderId="37" xfId="0" applyNumberFormat="1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37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49" fontId="12" fillId="0" borderId="16" xfId="0" applyNumberFormat="1" applyFont="1" applyFill="1" applyBorder="1" applyAlignment="1" applyProtection="1">
      <alignment horizontal="center"/>
      <protection/>
    </xf>
    <xf numFmtId="49" fontId="12" fillId="0" borderId="32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32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/>
      <protection/>
    </xf>
    <xf numFmtId="49" fontId="12" fillId="0" borderId="48" xfId="0" applyNumberFormat="1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3" fontId="11" fillId="0" borderId="48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9" fontId="15" fillId="0" borderId="19" xfId="0" applyNumberFormat="1" applyFont="1" applyFill="1" applyBorder="1" applyAlignment="1" applyProtection="1">
      <alignment horizontal="center"/>
      <protection/>
    </xf>
    <xf numFmtId="49" fontId="15" fillId="0" borderId="22" xfId="0" applyNumberFormat="1" applyFont="1" applyFill="1" applyBorder="1" applyAlignment="1" applyProtection="1">
      <alignment horizontal="center"/>
      <protection/>
    </xf>
    <xf numFmtId="49" fontId="15" fillId="0" borderId="31" xfId="0" applyNumberFormat="1" applyFont="1" applyFill="1" applyBorder="1" applyAlignment="1" applyProtection="1">
      <alignment horizontal="center"/>
      <protection/>
    </xf>
    <xf numFmtId="49" fontId="15" fillId="0" borderId="31" xfId="0" applyNumberFormat="1" applyFont="1" applyFill="1" applyBorder="1" applyAlignment="1" applyProtection="1">
      <alignment horizontal="left"/>
      <protection/>
    </xf>
    <xf numFmtId="49" fontId="15" fillId="0" borderId="49" xfId="0" applyNumberFormat="1" applyFont="1" applyFill="1" applyBorder="1" applyAlignment="1" applyProtection="1">
      <alignment horizontal="center"/>
      <protection/>
    </xf>
    <xf numFmtId="49" fontId="15" fillId="0" borderId="50" xfId="0" applyNumberFormat="1" applyFont="1" applyFill="1" applyBorder="1" applyAlignment="1" applyProtection="1">
      <alignment horizontal="center"/>
      <protection/>
    </xf>
    <xf numFmtId="0" fontId="15" fillId="0" borderId="50" xfId="0" applyFont="1" applyFill="1" applyBorder="1" applyAlignment="1" applyProtection="1">
      <alignment/>
      <protection/>
    </xf>
    <xf numFmtId="49" fontId="15" fillId="0" borderId="51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15" fillId="0" borderId="28" xfId="0" applyFont="1" applyFill="1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left"/>
      <protection/>
    </xf>
    <xf numFmtId="3" fontId="15" fillId="0" borderId="26" xfId="0" applyNumberFormat="1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46" xfId="0" applyFont="1" applyFill="1" applyBorder="1" applyAlignment="1" applyProtection="1">
      <alignment horizontal="center"/>
      <protection/>
    </xf>
    <xf numFmtId="49" fontId="15" fillId="0" borderId="45" xfId="0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/>
      <protection/>
    </xf>
    <xf numFmtId="0" fontId="15" fillId="0" borderId="44" xfId="0" applyFont="1" applyFill="1" applyBorder="1" applyAlignment="1" applyProtection="1">
      <alignment/>
      <protection/>
    </xf>
    <xf numFmtId="0" fontId="15" fillId="0" borderId="46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 horizontal="left"/>
      <protection/>
    </xf>
    <xf numFmtId="0" fontId="15" fillId="0" borderId="47" xfId="0" applyFont="1" applyFill="1" applyBorder="1" applyAlignment="1" applyProtection="1">
      <alignment horizontal="center"/>
      <protection/>
    </xf>
    <xf numFmtId="49" fontId="15" fillId="0" borderId="39" xfId="0" applyNumberFormat="1" applyFont="1" applyFill="1" applyBorder="1" applyAlignment="1" applyProtection="1">
      <alignment horizontal="center"/>
      <protection/>
    </xf>
    <xf numFmtId="0" fontId="15" fillId="0" borderId="40" xfId="0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3" fontId="10" fillId="0" borderId="48" xfId="0" applyNumberFormat="1" applyFont="1" applyFill="1" applyBorder="1" applyAlignment="1" applyProtection="1">
      <alignment horizontal="right"/>
      <protection/>
    </xf>
    <xf numFmtId="49" fontId="12" fillId="0" borderId="52" xfId="0" applyNumberFormat="1" applyFont="1" applyFill="1" applyBorder="1" applyAlignment="1" applyProtection="1">
      <alignment horizontal="center"/>
      <protection/>
    </xf>
    <xf numFmtId="49" fontId="12" fillId="0" borderId="53" xfId="0" applyNumberFormat="1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 applyProtection="1">
      <alignment/>
      <protection/>
    </xf>
    <xf numFmtId="0" fontId="12" fillId="0" borderId="54" xfId="0" applyFont="1" applyFill="1" applyBorder="1" applyAlignment="1" applyProtection="1">
      <alignment/>
      <protection/>
    </xf>
    <xf numFmtId="49" fontId="12" fillId="0" borderId="55" xfId="0" applyNumberFormat="1" applyFont="1" applyFill="1" applyBorder="1" applyAlignment="1" applyProtection="1">
      <alignment horizontal="center"/>
      <protection/>
    </xf>
    <xf numFmtId="49" fontId="12" fillId="0" borderId="56" xfId="0" applyNumberFormat="1" applyFont="1" applyFill="1" applyBorder="1" applyAlignment="1" applyProtection="1">
      <alignment horizontal="center"/>
      <protection/>
    </xf>
    <xf numFmtId="0" fontId="12" fillId="0" borderId="56" xfId="0" applyFont="1" applyFill="1" applyBorder="1" applyAlignment="1" applyProtection="1">
      <alignment/>
      <protection/>
    </xf>
    <xf numFmtId="0" fontId="12" fillId="0" borderId="57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left"/>
      <protection/>
    </xf>
    <xf numFmtId="0" fontId="15" fillId="0" borderId="58" xfId="0" applyFont="1" applyFill="1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left"/>
      <protection/>
    </xf>
    <xf numFmtId="49" fontId="15" fillId="0" borderId="47" xfId="0" applyNumberFormat="1" applyFont="1" applyFill="1" applyBorder="1" applyAlignment="1" applyProtection="1">
      <alignment horizontal="center"/>
      <protection/>
    </xf>
    <xf numFmtId="0" fontId="15" fillId="0" borderId="59" xfId="0" applyFont="1" applyFill="1" applyBorder="1" applyAlignment="1" applyProtection="1">
      <alignment/>
      <protection/>
    </xf>
    <xf numFmtId="49" fontId="15" fillId="0" borderId="60" xfId="0" applyNumberFormat="1" applyFont="1" applyFill="1" applyBorder="1" applyAlignment="1" applyProtection="1">
      <alignment horizontal="center"/>
      <protection/>
    </xf>
    <xf numFmtId="49" fontId="15" fillId="0" borderId="61" xfId="0" applyNumberFormat="1" applyFont="1" applyFill="1" applyBorder="1" applyAlignment="1" applyProtection="1">
      <alignment horizontal="center"/>
      <protection/>
    </xf>
    <xf numFmtId="0" fontId="15" fillId="0" borderId="62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 horizontal="left"/>
      <protection/>
    </xf>
    <xf numFmtId="49" fontId="12" fillId="0" borderId="63" xfId="0" applyNumberFormat="1" applyFont="1" applyFill="1" applyBorder="1" applyAlignment="1" applyProtection="1">
      <alignment horizontal="center"/>
      <protection/>
    </xf>
    <xf numFmtId="49" fontId="12" fillId="0" borderId="64" xfId="0" applyNumberFormat="1" applyFont="1" applyFill="1" applyBorder="1" applyAlignment="1" applyProtection="1">
      <alignment horizontal="center"/>
      <protection/>
    </xf>
    <xf numFmtId="0" fontId="12" fillId="0" borderId="64" xfId="0" applyFont="1" applyFill="1" applyBorder="1" applyAlignment="1" applyProtection="1">
      <alignment/>
      <protection/>
    </xf>
    <xf numFmtId="0" fontId="12" fillId="0" borderId="65" xfId="0" applyFont="1" applyFill="1" applyBorder="1" applyAlignment="1" applyProtection="1">
      <alignment/>
      <protection/>
    </xf>
    <xf numFmtId="0" fontId="12" fillId="0" borderId="37" xfId="0" applyFont="1" applyFill="1" applyBorder="1" applyAlignment="1" applyProtection="1">
      <alignment horizontal="left"/>
      <protection/>
    </xf>
    <xf numFmtId="49" fontId="12" fillId="0" borderId="66" xfId="0" applyNumberFormat="1" applyFont="1" applyFill="1" applyBorder="1" applyAlignment="1" applyProtection="1">
      <alignment horizontal="center"/>
      <protection/>
    </xf>
    <xf numFmtId="49" fontId="12" fillId="0" borderId="67" xfId="0" applyNumberFormat="1" applyFont="1" applyFill="1" applyBorder="1" applyAlignment="1" applyProtection="1">
      <alignment horizontal="center"/>
      <protection/>
    </xf>
    <xf numFmtId="0" fontId="12" fillId="0" borderId="67" xfId="0" applyFont="1" applyFill="1" applyBorder="1" applyAlignment="1" applyProtection="1">
      <alignment/>
      <protection/>
    </xf>
    <xf numFmtId="0" fontId="12" fillId="0" borderId="68" xfId="0" applyFont="1" applyFill="1" applyBorder="1" applyAlignment="1" applyProtection="1">
      <alignment/>
      <protection/>
    </xf>
    <xf numFmtId="0" fontId="12" fillId="0" borderId="32" xfId="0" applyFont="1" applyFill="1" applyBorder="1" applyAlignment="1" applyProtection="1">
      <alignment horizontal="left"/>
      <protection/>
    </xf>
    <xf numFmtId="0" fontId="15" fillId="0" borderId="61" xfId="0" applyFont="1" applyFill="1" applyBorder="1" applyAlignment="1" applyProtection="1">
      <alignment/>
      <protection/>
    </xf>
    <xf numFmtId="49" fontId="12" fillId="0" borderId="49" xfId="0" applyNumberFormat="1" applyFont="1" applyFill="1" applyBorder="1" applyAlignment="1" applyProtection="1">
      <alignment horizontal="center"/>
      <protection/>
    </xf>
    <xf numFmtId="49" fontId="12" fillId="0" borderId="50" xfId="0" applyNumberFormat="1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/>
      <protection/>
    </xf>
    <xf numFmtId="0" fontId="12" fillId="0" borderId="58" xfId="0" applyFont="1" applyFill="1" applyBorder="1" applyAlignment="1" applyProtection="1">
      <alignment/>
      <protection/>
    </xf>
    <xf numFmtId="0" fontId="12" fillId="0" borderId="26" xfId="0" applyFont="1" applyFill="1" applyBorder="1" applyAlignment="1" applyProtection="1">
      <alignment horizontal="left"/>
      <protection/>
    </xf>
    <xf numFmtId="49" fontId="14" fillId="0" borderId="47" xfId="0" applyNumberFormat="1" applyFont="1" applyFill="1" applyBorder="1" applyAlignment="1" applyProtection="1">
      <alignment horizontal="center"/>
      <protection/>
    </xf>
    <xf numFmtId="0" fontId="14" fillId="0" borderId="39" xfId="0" applyFont="1" applyFill="1" applyBorder="1" applyAlignment="1" applyProtection="1">
      <alignment/>
      <protection/>
    </xf>
    <xf numFmtId="0" fontId="14" fillId="0" borderId="59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left"/>
      <protection/>
    </xf>
    <xf numFmtId="0" fontId="10" fillId="0" borderId="47" xfId="0" applyFont="1" applyFill="1" applyBorder="1" applyAlignment="1" applyProtection="1">
      <alignment/>
      <protection/>
    </xf>
    <xf numFmtId="0" fontId="10" fillId="0" borderId="39" xfId="0" applyFont="1" applyFill="1" applyBorder="1" applyAlignment="1" applyProtection="1">
      <alignment/>
      <protection/>
    </xf>
    <xf numFmtId="0" fontId="10" fillId="0" borderId="59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3" fillId="0" borderId="47" xfId="0" applyFont="1" applyFill="1" applyBorder="1" applyAlignment="1" applyProtection="1">
      <alignment/>
      <protection/>
    </xf>
    <xf numFmtId="0" fontId="13" fillId="0" borderId="39" xfId="0" applyFont="1" applyFill="1" applyBorder="1" applyAlignment="1" applyProtection="1">
      <alignment/>
      <protection/>
    </xf>
    <xf numFmtId="0" fontId="13" fillId="0" borderId="59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 horizontal="left"/>
      <protection/>
    </xf>
    <xf numFmtId="0" fontId="10" fillId="0" borderId="69" xfId="0" applyFont="1" applyFill="1" applyBorder="1" applyAlignment="1" applyProtection="1">
      <alignment/>
      <protection/>
    </xf>
    <xf numFmtId="0" fontId="10" fillId="0" borderId="70" xfId="0" applyFont="1" applyFill="1" applyBorder="1" applyAlignment="1" applyProtection="1">
      <alignment/>
      <protection/>
    </xf>
    <xf numFmtId="0" fontId="10" fillId="0" borderId="71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" fontId="0" fillId="0" borderId="48" xfId="0" applyNumberFormat="1" applyFont="1" applyBorder="1" applyAlignment="1" applyProtection="1">
      <alignment/>
      <protection/>
    </xf>
    <xf numFmtId="0" fontId="15" fillId="0" borderId="43" xfId="0" applyFont="1" applyFill="1" applyBorder="1" applyAlignment="1" applyProtection="1">
      <alignment horizontal="center"/>
      <protection/>
    </xf>
    <xf numFmtId="49" fontId="15" fillId="0" borderId="18" xfId="0" applyNumberFormat="1" applyFont="1" applyFill="1" applyBorder="1" applyAlignment="1" applyProtection="1">
      <alignment horizontal="center"/>
      <protection/>
    </xf>
    <xf numFmtId="49" fontId="15" fillId="0" borderId="42" xfId="0" applyNumberFormat="1" applyFont="1" applyFill="1" applyBorder="1" applyAlignment="1" applyProtection="1">
      <alignment horizontal="center"/>
      <protection/>
    </xf>
    <xf numFmtId="0" fontId="15" fillId="0" borderId="43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 horizontal="left"/>
      <protection/>
    </xf>
    <xf numFmtId="0" fontId="15" fillId="0" borderId="46" xfId="0" applyFont="1" applyFill="1" applyBorder="1" applyAlignment="1" applyProtection="1">
      <alignment/>
      <protection/>
    </xf>
    <xf numFmtId="0" fontId="15" fillId="0" borderId="45" xfId="0" applyFont="1" applyFill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9" fontId="11" fillId="34" borderId="22" xfId="0" applyNumberFormat="1" applyFont="1" applyFill="1" applyBorder="1" applyAlignment="1" applyProtection="1">
      <alignment horizontal="center"/>
      <protection/>
    </xf>
    <xf numFmtId="0" fontId="11" fillId="34" borderId="22" xfId="0" applyFont="1" applyFill="1" applyBorder="1" applyAlignment="1" applyProtection="1">
      <alignment horizontal="left"/>
      <protection/>
    </xf>
    <xf numFmtId="3" fontId="11" fillId="34" borderId="22" xfId="0" applyNumberFormat="1" applyFont="1" applyFill="1" applyBorder="1" applyAlignment="1" applyProtection="1">
      <alignment horizontal="right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0" fontId="12" fillId="0" borderId="52" xfId="0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 applyProtection="1">
      <alignment horizontal="left"/>
      <protection/>
    </xf>
    <xf numFmtId="3" fontId="11" fillId="0" borderId="54" xfId="0" applyNumberFormat="1" applyFont="1" applyFill="1" applyBorder="1" applyAlignment="1" applyProtection="1">
      <alignment horizontal="right"/>
      <protection/>
    </xf>
    <xf numFmtId="49" fontId="13" fillId="35" borderId="33" xfId="0" applyNumberFormat="1" applyFont="1" applyFill="1" applyBorder="1" applyAlignment="1" applyProtection="1">
      <alignment horizontal="center"/>
      <protection/>
    </xf>
    <xf numFmtId="0" fontId="13" fillId="35" borderId="33" xfId="0" applyFont="1" applyFill="1" applyBorder="1" applyAlignment="1" applyProtection="1">
      <alignment horizontal="center"/>
      <protection/>
    </xf>
    <xf numFmtId="3" fontId="13" fillId="35" borderId="33" xfId="0" applyNumberFormat="1" applyFont="1" applyFill="1" applyBorder="1" applyAlignment="1" applyProtection="1">
      <alignment horizontal="right"/>
      <protection/>
    </xf>
    <xf numFmtId="49" fontId="14" fillId="35" borderId="33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0" fontId="14" fillId="35" borderId="34" xfId="0" applyFont="1" applyFill="1" applyBorder="1" applyAlignment="1" applyProtection="1">
      <alignment horizontal="left"/>
      <protection/>
    </xf>
    <xf numFmtId="0" fontId="12" fillId="35" borderId="22" xfId="0" applyFont="1" applyFill="1" applyBorder="1" applyAlignment="1" applyProtection="1">
      <alignment horizontal="center"/>
      <protection/>
    </xf>
    <xf numFmtId="49" fontId="12" fillId="35" borderId="22" xfId="0" applyNumberFormat="1" applyFont="1" applyFill="1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/>
      <protection/>
    </xf>
    <xf numFmtId="0" fontId="12" fillId="35" borderId="22" xfId="0" applyFont="1" applyFill="1" applyBorder="1" applyAlignment="1" applyProtection="1">
      <alignment/>
      <protection/>
    </xf>
    <xf numFmtId="0" fontId="12" fillId="35" borderId="31" xfId="0" applyFont="1" applyFill="1" applyBorder="1" applyAlignment="1" applyProtection="1">
      <alignment horizontal="left"/>
      <protection/>
    </xf>
    <xf numFmtId="3" fontId="11" fillId="35" borderId="22" xfId="0" applyNumberFormat="1" applyFont="1" applyFill="1" applyBorder="1" applyAlignment="1" applyProtection="1">
      <alignment horizontal="right"/>
      <protection/>
    </xf>
    <xf numFmtId="0" fontId="14" fillId="35" borderId="33" xfId="0" applyFont="1" applyFill="1" applyBorder="1" applyAlignment="1" applyProtection="1">
      <alignment horizontal="center"/>
      <protection/>
    </xf>
    <xf numFmtId="0" fontId="14" fillId="35" borderId="33" xfId="0" applyFont="1" applyFill="1" applyBorder="1" applyAlignment="1" applyProtection="1">
      <alignment/>
      <protection/>
    </xf>
    <xf numFmtId="0" fontId="14" fillId="35" borderId="36" xfId="0" applyFont="1" applyFill="1" applyBorder="1" applyAlignment="1" applyProtection="1">
      <alignment horizontal="left"/>
      <protection/>
    </xf>
    <xf numFmtId="0" fontId="14" fillId="35" borderId="16" xfId="0" applyFont="1" applyFill="1" applyBorder="1" applyAlignment="1" applyProtection="1">
      <alignment horizontal="center"/>
      <protection/>
    </xf>
    <xf numFmtId="0" fontId="14" fillId="35" borderId="32" xfId="0" applyFont="1" applyFill="1" applyBorder="1" applyAlignment="1" applyProtection="1">
      <alignment/>
      <protection/>
    </xf>
    <xf numFmtId="49" fontId="14" fillId="35" borderId="0" xfId="0" applyNumberFormat="1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16" xfId="0" applyFont="1" applyFill="1" applyBorder="1" applyAlignment="1" applyProtection="1">
      <alignment horizontal="left"/>
      <protection/>
    </xf>
    <xf numFmtId="3" fontId="13" fillId="35" borderId="32" xfId="0" applyNumberFormat="1" applyFont="1" applyFill="1" applyBorder="1" applyAlignment="1" applyProtection="1">
      <alignment horizontal="right"/>
      <protection/>
    </xf>
    <xf numFmtId="49" fontId="14" fillId="35" borderId="32" xfId="0" applyNumberFormat="1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16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horizontal="left"/>
      <protection/>
    </xf>
    <xf numFmtId="0" fontId="12" fillId="0" borderId="34" xfId="0" applyFont="1" applyFill="1" applyBorder="1" applyAlignment="1" applyProtection="1">
      <alignment horizontal="center"/>
      <protection/>
    </xf>
    <xf numFmtId="0" fontId="14" fillId="35" borderId="19" xfId="0" applyFont="1" applyFill="1" applyBorder="1" applyAlignment="1" applyProtection="1">
      <alignment horizontal="center"/>
      <protection/>
    </xf>
    <xf numFmtId="49" fontId="14" fillId="35" borderId="22" xfId="0" applyNumberFormat="1" applyFont="1" applyFill="1" applyBorder="1" applyAlignment="1" applyProtection="1">
      <alignment horizontal="center"/>
      <protection/>
    </xf>
    <xf numFmtId="0" fontId="14" fillId="35" borderId="31" xfId="0" applyFont="1" applyFill="1" applyBorder="1" applyAlignment="1" applyProtection="1">
      <alignment/>
      <protection/>
    </xf>
    <xf numFmtId="0" fontId="14" fillId="35" borderId="19" xfId="0" applyFont="1" applyFill="1" applyBorder="1" applyAlignment="1" applyProtection="1">
      <alignment/>
      <protection/>
    </xf>
    <xf numFmtId="0" fontId="14" fillId="35" borderId="22" xfId="0" applyFont="1" applyFill="1" applyBorder="1" applyAlignment="1" applyProtection="1">
      <alignment/>
      <protection/>
    </xf>
    <xf numFmtId="0" fontId="14" fillId="35" borderId="31" xfId="0" applyFont="1" applyFill="1" applyBorder="1" applyAlignment="1" applyProtection="1">
      <alignment horizontal="left"/>
      <protection/>
    </xf>
    <xf numFmtId="3" fontId="13" fillId="35" borderId="22" xfId="0" applyNumberFormat="1" applyFont="1" applyFill="1" applyBorder="1" applyAlignment="1" applyProtection="1">
      <alignment horizontal="right"/>
      <protection/>
    </xf>
    <xf numFmtId="49" fontId="14" fillId="35" borderId="63" xfId="0" applyNumberFormat="1" applyFont="1" applyFill="1" applyBorder="1" applyAlignment="1" applyProtection="1">
      <alignment horizontal="center"/>
      <protection/>
    </xf>
    <xf numFmtId="0" fontId="14" fillId="35" borderId="64" xfId="0" applyFont="1" applyFill="1" applyBorder="1" applyAlignment="1" applyProtection="1">
      <alignment/>
      <protection/>
    </xf>
    <xf numFmtId="0" fontId="14" fillId="35" borderId="65" xfId="0" applyFont="1" applyFill="1" applyBorder="1" applyAlignment="1" applyProtection="1">
      <alignment/>
      <protection/>
    </xf>
    <xf numFmtId="0" fontId="14" fillId="35" borderId="37" xfId="0" applyFont="1" applyFill="1" applyBorder="1" applyAlignment="1" applyProtection="1">
      <alignment horizontal="left"/>
      <protection/>
    </xf>
    <xf numFmtId="3" fontId="13" fillId="35" borderId="37" xfId="0" applyNumberFormat="1" applyFont="1" applyFill="1" applyBorder="1" applyAlignment="1" applyProtection="1">
      <alignment horizontal="right"/>
      <protection/>
    </xf>
    <xf numFmtId="49" fontId="14" fillId="36" borderId="66" xfId="0" applyNumberFormat="1" applyFont="1" applyFill="1" applyBorder="1" applyAlignment="1" applyProtection="1">
      <alignment horizontal="center"/>
      <protection/>
    </xf>
    <xf numFmtId="0" fontId="14" fillId="36" borderId="67" xfId="0" applyFont="1" applyFill="1" applyBorder="1" applyAlignment="1" applyProtection="1">
      <alignment/>
      <protection/>
    </xf>
    <xf numFmtId="0" fontId="14" fillId="36" borderId="68" xfId="0" applyFont="1" applyFill="1" applyBorder="1" applyAlignment="1" applyProtection="1">
      <alignment/>
      <protection/>
    </xf>
    <xf numFmtId="0" fontId="14" fillId="36" borderId="32" xfId="0" applyFont="1" applyFill="1" applyBorder="1" applyAlignment="1" applyProtection="1">
      <alignment horizontal="left"/>
      <protection/>
    </xf>
    <xf numFmtId="3" fontId="13" fillId="36" borderId="32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10" fillId="0" borderId="48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3" fontId="61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104775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55</xdr:row>
      <xdr:rowOff>47625</xdr:rowOff>
    </xdr:from>
    <xdr:to>
      <xdr:col>2</xdr:col>
      <xdr:colOff>285750</xdr:colOff>
      <xdr:row>58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8393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116</xdr:row>
      <xdr:rowOff>0</xdr:rowOff>
    </xdr:from>
    <xdr:to>
      <xdr:col>2</xdr:col>
      <xdr:colOff>285750</xdr:colOff>
      <xdr:row>118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68817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176</xdr:row>
      <xdr:rowOff>47625</xdr:rowOff>
    </xdr:from>
    <xdr:to>
      <xdr:col>2</xdr:col>
      <xdr:colOff>285750</xdr:colOff>
      <xdr:row>179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96132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236</xdr:row>
      <xdr:rowOff>0</xdr:rowOff>
    </xdr:from>
    <xdr:to>
      <xdr:col>2</xdr:col>
      <xdr:colOff>285750</xdr:colOff>
      <xdr:row>238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4144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295</xdr:row>
      <xdr:rowOff>123825</xdr:rowOff>
    </xdr:from>
    <xdr:to>
      <xdr:col>2</xdr:col>
      <xdr:colOff>266700</xdr:colOff>
      <xdr:row>299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9263300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353</xdr:row>
      <xdr:rowOff>47625</xdr:rowOff>
    </xdr:from>
    <xdr:to>
      <xdr:col>2</xdr:col>
      <xdr:colOff>285750</xdr:colOff>
      <xdr:row>356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89502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411</xdr:row>
      <xdr:rowOff>0</xdr:rowOff>
    </xdr:from>
    <xdr:to>
      <xdr:col>2</xdr:col>
      <xdr:colOff>104775</xdr:colOff>
      <xdr:row>411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411</xdr:row>
      <xdr:rowOff>0</xdr:rowOff>
    </xdr:from>
    <xdr:to>
      <xdr:col>2</xdr:col>
      <xdr:colOff>95250</xdr:colOff>
      <xdr:row>411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</xdr:colOff>
      <xdr:row>411</xdr:row>
      <xdr:rowOff>0</xdr:rowOff>
    </xdr:from>
    <xdr:to>
      <xdr:col>2</xdr:col>
      <xdr:colOff>123825</xdr:colOff>
      <xdr:row>411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411</xdr:row>
      <xdr:rowOff>0</xdr:rowOff>
    </xdr:from>
    <xdr:to>
      <xdr:col>2</xdr:col>
      <xdr:colOff>285750</xdr:colOff>
      <xdr:row>411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411</xdr:row>
      <xdr:rowOff>0</xdr:rowOff>
    </xdr:from>
    <xdr:to>
      <xdr:col>2</xdr:col>
      <xdr:colOff>285750</xdr:colOff>
      <xdr:row>411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412</xdr:row>
      <xdr:rowOff>0</xdr:rowOff>
    </xdr:from>
    <xdr:to>
      <xdr:col>2</xdr:col>
      <xdr:colOff>114300</xdr:colOff>
      <xdr:row>412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8808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418</xdr:row>
      <xdr:rowOff>0</xdr:rowOff>
    </xdr:from>
    <xdr:to>
      <xdr:col>2</xdr:col>
      <xdr:colOff>209550</xdr:colOff>
      <xdr:row>418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7801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418</xdr:row>
      <xdr:rowOff>0</xdr:rowOff>
    </xdr:from>
    <xdr:to>
      <xdr:col>2</xdr:col>
      <xdr:colOff>285750</xdr:colOff>
      <xdr:row>418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97801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418</xdr:row>
      <xdr:rowOff>0</xdr:rowOff>
    </xdr:from>
    <xdr:to>
      <xdr:col>2</xdr:col>
      <xdr:colOff>285750</xdr:colOff>
      <xdr:row>418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97801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418</xdr:row>
      <xdr:rowOff>0</xdr:rowOff>
    </xdr:from>
    <xdr:to>
      <xdr:col>2</xdr:col>
      <xdr:colOff>114300</xdr:colOff>
      <xdr:row>418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97801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fim\Documents\ANDREA\Contabilidad%202010\a&#241;o%202010\Contabilidad%202010\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o"/>
      <sheetName val="Plantilla"/>
      <sheetName val="Bce. Municipal"/>
      <sheetName val="Bce. consolidado"/>
      <sheetName val="Cierre"/>
      <sheetName val="Anal Inic. Inv"/>
      <sheetName val="Act. Presupuesto"/>
      <sheetName val="Codigos INI"/>
      <sheetName val="Hoja3"/>
    </sheetNames>
    <sheetDataSet>
      <sheetData sheetId="0">
        <row r="276">
          <cell r="F276">
            <v>30572467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5:L418"/>
  <sheetViews>
    <sheetView tabSelected="1" zoomScale="95" zoomScaleNormal="95" zoomScalePageLayoutView="0" workbookViewId="0" topLeftCell="A384">
      <selection activeCell="A355" sqref="A355:G407"/>
    </sheetView>
  </sheetViews>
  <sheetFormatPr defaultColWidth="11.421875" defaultRowHeight="12.75"/>
  <cols>
    <col min="1" max="1" width="4.28125" style="336" customWidth="1"/>
    <col min="2" max="5" width="4.8515625" style="336" customWidth="1"/>
    <col min="6" max="6" width="55.57421875" style="336" customWidth="1"/>
    <col min="7" max="7" width="14.7109375" style="336" customWidth="1"/>
    <col min="8" max="8" width="16.8515625" style="336" customWidth="1"/>
    <col min="9" max="9" width="13.421875" style="336" customWidth="1"/>
    <col min="10" max="16384" width="11.421875" style="336" customWidth="1"/>
  </cols>
  <sheetData>
    <row r="5" ht="12.75">
      <c r="A5" s="21" t="s">
        <v>332</v>
      </c>
    </row>
    <row r="8" spans="1:7" s="337" customFormat="1" ht="12.75" customHeight="1">
      <c r="A8" s="404" t="s">
        <v>342</v>
      </c>
      <c r="B8" s="404"/>
      <c r="C8" s="404"/>
      <c r="D8" s="404"/>
      <c r="E8" s="404"/>
      <c r="F8" s="404"/>
      <c r="G8" s="404"/>
    </row>
    <row r="9" spans="1:7" s="337" customFormat="1" ht="12.75" customHeight="1">
      <c r="A9" s="404" t="s">
        <v>346</v>
      </c>
      <c r="B9" s="404"/>
      <c r="C9" s="404"/>
      <c r="D9" s="404"/>
      <c r="E9" s="404"/>
      <c r="F9" s="404"/>
      <c r="G9" s="404"/>
    </row>
    <row r="11" spans="1:4" ht="12.75">
      <c r="A11" s="83" t="s">
        <v>333</v>
      </c>
      <c r="B11" s="21"/>
      <c r="C11" s="83" t="s">
        <v>42</v>
      </c>
      <c r="D11" s="84"/>
    </row>
    <row r="12" spans="1:6" ht="12.75">
      <c r="A12" s="83" t="s">
        <v>334</v>
      </c>
      <c r="B12" s="21"/>
      <c r="C12" s="85" t="s">
        <v>349</v>
      </c>
      <c r="D12" s="84"/>
      <c r="F12" s="336" t="s">
        <v>350</v>
      </c>
    </row>
    <row r="13" spans="1:7" s="338" customFormat="1" ht="12.75" customHeight="1" thickBot="1">
      <c r="A13" s="336"/>
      <c r="B13" s="336"/>
      <c r="C13" s="336"/>
      <c r="D13" s="336"/>
      <c r="E13" s="336"/>
      <c r="F13" s="336"/>
      <c r="G13" s="23"/>
    </row>
    <row r="14" spans="1:8" s="338" customFormat="1" ht="79.5" thickBot="1">
      <c r="A14" s="86" t="s">
        <v>44</v>
      </c>
      <c r="B14" s="86" t="s">
        <v>0</v>
      </c>
      <c r="C14" s="86" t="s">
        <v>45</v>
      </c>
      <c r="D14" s="86" t="s">
        <v>86</v>
      </c>
      <c r="E14" s="86" t="s">
        <v>87</v>
      </c>
      <c r="F14" s="80" t="s">
        <v>1</v>
      </c>
      <c r="G14" s="87" t="s">
        <v>330</v>
      </c>
      <c r="H14" s="339"/>
    </row>
    <row r="15" spans="1:8" s="338" customFormat="1" ht="12.75">
      <c r="A15" s="88" t="s">
        <v>335</v>
      </c>
      <c r="B15" s="88" t="s">
        <v>336</v>
      </c>
      <c r="C15" s="88" t="s">
        <v>337</v>
      </c>
      <c r="D15" s="88" t="s">
        <v>338</v>
      </c>
      <c r="E15" s="88" t="s">
        <v>339</v>
      </c>
      <c r="F15" s="89"/>
      <c r="G15" s="20"/>
      <c r="H15" s="339"/>
    </row>
    <row r="16" spans="1:8" s="338" customFormat="1" ht="14.25" thickBot="1">
      <c r="A16" s="349" t="s">
        <v>88</v>
      </c>
      <c r="B16" s="349"/>
      <c r="C16" s="349"/>
      <c r="D16" s="349"/>
      <c r="E16" s="349"/>
      <c r="F16" s="350" t="s">
        <v>4</v>
      </c>
      <c r="G16" s="351">
        <f>SUM(G17+G83+G139+G147)</f>
        <v>1239611</v>
      </c>
      <c r="H16" s="339"/>
    </row>
    <row r="17" spans="1:8" s="338" customFormat="1" ht="13.5" thickBot="1">
      <c r="A17" s="342" t="s">
        <v>88</v>
      </c>
      <c r="B17" s="342" t="s">
        <v>47</v>
      </c>
      <c r="C17" s="342"/>
      <c r="D17" s="342"/>
      <c r="E17" s="342"/>
      <c r="F17" s="343" t="s">
        <v>43</v>
      </c>
      <c r="G17" s="344">
        <f>SUM(G18+G52+G63+G71+G75)</f>
        <v>0</v>
      </c>
      <c r="H17" s="339"/>
    </row>
    <row r="18" spans="1:8" s="338" customFormat="1" ht="12.75">
      <c r="A18" s="90" t="s">
        <v>88</v>
      </c>
      <c r="B18" s="90" t="s">
        <v>47</v>
      </c>
      <c r="C18" s="90" t="s">
        <v>48</v>
      </c>
      <c r="D18" s="90"/>
      <c r="E18" s="90"/>
      <c r="F18" s="91" t="s">
        <v>89</v>
      </c>
      <c r="G18" s="92">
        <f>SUM(G19+G20+G23+G24+G26+G28+G29+G32+G34+G36+G42+G45+G47+G50+G51)</f>
        <v>0</v>
      </c>
      <c r="H18" s="339"/>
    </row>
    <row r="19" spans="1:8" s="338" customFormat="1" ht="12.75">
      <c r="A19" s="39" t="s">
        <v>88</v>
      </c>
      <c r="B19" s="39" t="s">
        <v>47</v>
      </c>
      <c r="C19" s="39" t="s">
        <v>48</v>
      </c>
      <c r="D19" s="39" t="s">
        <v>48</v>
      </c>
      <c r="E19" s="39"/>
      <c r="F19" s="93" t="s">
        <v>90</v>
      </c>
      <c r="G19" s="94">
        <v>0</v>
      </c>
      <c r="H19" s="339"/>
    </row>
    <row r="20" spans="1:8" s="338" customFormat="1" ht="12.75">
      <c r="A20" s="39" t="s">
        <v>88</v>
      </c>
      <c r="B20" s="39" t="s">
        <v>47</v>
      </c>
      <c r="C20" s="39" t="s">
        <v>48</v>
      </c>
      <c r="D20" s="39" t="s">
        <v>49</v>
      </c>
      <c r="E20" s="39"/>
      <c r="F20" s="93" t="s">
        <v>91</v>
      </c>
      <c r="G20" s="35">
        <f>SUM(G21:G22)</f>
        <v>0</v>
      </c>
      <c r="H20" s="339"/>
    </row>
    <row r="21" spans="1:8" s="338" customFormat="1" ht="12.75">
      <c r="A21" s="39" t="s">
        <v>88</v>
      </c>
      <c r="B21" s="39" t="s">
        <v>47</v>
      </c>
      <c r="C21" s="39" t="s">
        <v>48</v>
      </c>
      <c r="D21" s="39" t="s">
        <v>49</v>
      </c>
      <c r="E21" s="39" t="s">
        <v>48</v>
      </c>
      <c r="F21" s="93" t="s">
        <v>331</v>
      </c>
      <c r="G21" s="94">
        <v>0</v>
      </c>
      <c r="H21" s="339"/>
    </row>
    <row r="22" spans="1:8" s="338" customFormat="1" ht="12.75">
      <c r="A22" s="39" t="s">
        <v>88</v>
      </c>
      <c r="B22" s="39" t="s">
        <v>47</v>
      </c>
      <c r="C22" s="39" t="s">
        <v>48</v>
      </c>
      <c r="D22" s="39" t="s">
        <v>49</v>
      </c>
      <c r="E22" s="39" t="s">
        <v>49</v>
      </c>
      <c r="F22" s="93" t="s">
        <v>92</v>
      </c>
      <c r="G22" s="95">
        <v>0</v>
      </c>
      <c r="H22" s="339"/>
    </row>
    <row r="23" spans="1:8" s="338" customFormat="1" ht="12.75">
      <c r="A23" s="39" t="s">
        <v>88</v>
      </c>
      <c r="B23" s="39" t="s">
        <v>47</v>
      </c>
      <c r="C23" s="39" t="s">
        <v>48</v>
      </c>
      <c r="D23" s="39" t="s">
        <v>50</v>
      </c>
      <c r="E23" s="39"/>
      <c r="F23" s="93" t="s">
        <v>5</v>
      </c>
      <c r="G23" s="95">
        <v>0</v>
      </c>
      <c r="H23" s="339"/>
    </row>
    <row r="24" spans="1:8" s="338" customFormat="1" ht="12.75">
      <c r="A24" s="39" t="s">
        <v>88</v>
      </c>
      <c r="B24" s="39" t="s">
        <v>47</v>
      </c>
      <c r="C24" s="39" t="s">
        <v>48</v>
      </c>
      <c r="D24" s="39" t="s">
        <v>51</v>
      </c>
      <c r="E24" s="39"/>
      <c r="F24" s="93" t="s">
        <v>6</v>
      </c>
      <c r="G24" s="96">
        <f>SUM(G25:G25)</f>
        <v>0</v>
      </c>
      <c r="H24" s="339"/>
    </row>
    <row r="25" spans="1:8" s="338" customFormat="1" ht="12.75">
      <c r="A25" s="39" t="s">
        <v>88</v>
      </c>
      <c r="B25" s="39" t="s">
        <v>47</v>
      </c>
      <c r="C25" s="39" t="s">
        <v>48</v>
      </c>
      <c r="D25" s="39" t="s">
        <v>51</v>
      </c>
      <c r="E25" s="39" t="s">
        <v>48</v>
      </c>
      <c r="F25" s="93" t="s">
        <v>93</v>
      </c>
      <c r="G25" s="33">
        <v>0</v>
      </c>
      <c r="H25" s="339"/>
    </row>
    <row r="26" spans="1:8" s="338" customFormat="1" ht="12.75">
      <c r="A26" s="39" t="s">
        <v>88</v>
      </c>
      <c r="B26" s="39" t="s">
        <v>47</v>
      </c>
      <c r="C26" s="39" t="s">
        <v>48</v>
      </c>
      <c r="D26" s="39" t="s">
        <v>64</v>
      </c>
      <c r="E26" s="39"/>
      <c r="F26" s="93" t="s">
        <v>94</v>
      </c>
      <c r="G26" s="35">
        <f>SUM(G27:G27)</f>
        <v>0</v>
      </c>
      <c r="H26" s="339"/>
    </row>
    <row r="27" spans="1:8" s="338" customFormat="1" ht="12.75">
      <c r="A27" s="39" t="s">
        <v>88</v>
      </c>
      <c r="B27" s="39" t="s">
        <v>47</v>
      </c>
      <c r="C27" s="39" t="s">
        <v>48</v>
      </c>
      <c r="D27" s="39" t="s">
        <v>64</v>
      </c>
      <c r="E27" s="39" t="s">
        <v>48</v>
      </c>
      <c r="F27" s="93" t="s">
        <v>344</v>
      </c>
      <c r="G27" s="94">
        <v>0</v>
      </c>
      <c r="H27" s="339"/>
    </row>
    <row r="28" spans="1:8" s="338" customFormat="1" ht="12.75">
      <c r="A28" s="39" t="s">
        <v>88</v>
      </c>
      <c r="B28" s="39" t="s">
        <v>47</v>
      </c>
      <c r="C28" s="39" t="s">
        <v>48</v>
      </c>
      <c r="D28" s="39" t="s">
        <v>65</v>
      </c>
      <c r="E28" s="39"/>
      <c r="F28" s="93" t="s">
        <v>96</v>
      </c>
      <c r="G28" s="95">
        <v>0</v>
      </c>
      <c r="H28" s="339"/>
    </row>
    <row r="29" spans="1:8" s="338" customFormat="1" ht="12.75">
      <c r="A29" s="39" t="s">
        <v>88</v>
      </c>
      <c r="B29" s="39" t="s">
        <v>47</v>
      </c>
      <c r="C29" s="39" t="s">
        <v>48</v>
      </c>
      <c r="D29" s="71" t="s">
        <v>97</v>
      </c>
      <c r="E29" s="39"/>
      <c r="F29" s="93" t="s">
        <v>98</v>
      </c>
      <c r="G29" s="35">
        <f>SUM(G30:G31)</f>
        <v>0</v>
      </c>
      <c r="H29" s="339"/>
    </row>
    <row r="30" spans="1:8" s="338" customFormat="1" ht="12.75">
      <c r="A30" s="39" t="s">
        <v>88</v>
      </c>
      <c r="B30" s="39" t="s">
        <v>47</v>
      </c>
      <c r="C30" s="39" t="s">
        <v>48</v>
      </c>
      <c r="D30" s="39" t="s">
        <v>97</v>
      </c>
      <c r="E30" s="39" t="s">
        <v>48</v>
      </c>
      <c r="F30" s="97" t="s">
        <v>99</v>
      </c>
      <c r="G30" s="94">
        <v>0</v>
      </c>
      <c r="H30" s="339"/>
    </row>
    <row r="31" spans="1:8" s="338" customFormat="1" ht="12.75">
      <c r="A31" s="39" t="s">
        <v>88</v>
      </c>
      <c r="B31" s="39" t="s">
        <v>47</v>
      </c>
      <c r="C31" s="39" t="s">
        <v>48</v>
      </c>
      <c r="D31" s="39" t="s">
        <v>97</v>
      </c>
      <c r="E31" s="39" t="s">
        <v>49</v>
      </c>
      <c r="F31" s="97" t="s">
        <v>100</v>
      </c>
      <c r="G31" s="95">
        <v>0</v>
      </c>
      <c r="H31" s="339"/>
    </row>
    <row r="32" spans="1:8" s="338" customFormat="1" ht="12.75">
      <c r="A32" s="39" t="s">
        <v>88</v>
      </c>
      <c r="B32" s="39" t="s">
        <v>47</v>
      </c>
      <c r="C32" s="39" t="s">
        <v>48</v>
      </c>
      <c r="D32" s="71" t="s">
        <v>101</v>
      </c>
      <c r="E32" s="39"/>
      <c r="F32" s="93" t="s">
        <v>102</v>
      </c>
      <c r="G32" s="98">
        <f>SUM(G33)</f>
        <v>0</v>
      </c>
      <c r="H32" s="339"/>
    </row>
    <row r="33" spans="1:8" s="338" customFormat="1" ht="12.75">
      <c r="A33" s="39" t="s">
        <v>88</v>
      </c>
      <c r="B33" s="39" t="s">
        <v>47</v>
      </c>
      <c r="C33" s="39" t="s">
        <v>48</v>
      </c>
      <c r="D33" s="71" t="s">
        <v>101</v>
      </c>
      <c r="E33" s="39" t="s">
        <v>48</v>
      </c>
      <c r="F33" s="93" t="s">
        <v>103</v>
      </c>
      <c r="G33" s="95">
        <v>0</v>
      </c>
      <c r="H33" s="339"/>
    </row>
    <row r="34" spans="1:8" s="338" customFormat="1" ht="12.75">
      <c r="A34" s="39" t="s">
        <v>88</v>
      </c>
      <c r="B34" s="39" t="s">
        <v>47</v>
      </c>
      <c r="C34" s="39" t="s">
        <v>48</v>
      </c>
      <c r="D34" s="71" t="s">
        <v>104</v>
      </c>
      <c r="E34" s="39"/>
      <c r="F34" s="93" t="s">
        <v>105</v>
      </c>
      <c r="G34" s="96">
        <f>SUM(G35)</f>
        <v>0</v>
      </c>
      <c r="H34" s="339"/>
    </row>
    <row r="35" spans="1:8" s="338" customFormat="1" ht="12.75">
      <c r="A35" s="39" t="s">
        <v>88</v>
      </c>
      <c r="B35" s="39" t="s">
        <v>47</v>
      </c>
      <c r="C35" s="39" t="s">
        <v>48</v>
      </c>
      <c r="D35" s="71" t="s">
        <v>104</v>
      </c>
      <c r="E35" s="39"/>
      <c r="F35" s="93" t="s">
        <v>106</v>
      </c>
      <c r="G35" s="95">
        <v>0</v>
      </c>
      <c r="H35" s="339"/>
    </row>
    <row r="36" spans="1:8" s="338" customFormat="1" ht="12.75">
      <c r="A36" s="39" t="s">
        <v>88</v>
      </c>
      <c r="B36" s="39" t="s">
        <v>47</v>
      </c>
      <c r="C36" s="39" t="s">
        <v>48</v>
      </c>
      <c r="D36" s="39" t="s">
        <v>107</v>
      </c>
      <c r="E36" s="39"/>
      <c r="F36" s="93" t="s">
        <v>108</v>
      </c>
      <c r="G36" s="35">
        <f>SUM(G37:G41)</f>
        <v>0</v>
      </c>
      <c r="H36" s="339"/>
    </row>
    <row r="37" spans="1:8" s="338" customFormat="1" ht="12.75">
      <c r="A37" s="39" t="s">
        <v>88</v>
      </c>
      <c r="B37" s="39" t="s">
        <v>47</v>
      </c>
      <c r="C37" s="39" t="s">
        <v>48</v>
      </c>
      <c r="D37" s="39" t="s">
        <v>107</v>
      </c>
      <c r="E37" s="39" t="s">
        <v>48</v>
      </c>
      <c r="F37" s="97" t="s">
        <v>109</v>
      </c>
      <c r="G37" s="94">
        <v>0</v>
      </c>
      <c r="H37" s="339"/>
    </row>
    <row r="38" spans="1:8" s="338" customFormat="1" ht="12.75">
      <c r="A38" s="39" t="s">
        <v>88</v>
      </c>
      <c r="B38" s="39" t="s">
        <v>47</v>
      </c>
      <c r="C38" s="39" t="s">
        <v>48</v>
      </c>
      <c r="D38" s="39" t="s">
        <v>107</v>
      </c>
      <c r="E38" s="39" t="s">
        <v>49</v>
      </c>
      <c r="F38" s="97" t="s">
        <v>110</v>
      </c>
      <c r="G38" s="94">
        <v>0</v>
      </c>
      <c r="H38" s="339"/>
    </row>
    <row r="39" spans="1:8" s="338" customFormat="1" ht="12.75">
      <c r="A39" s="39" t="s">
        <v>88</v>
      </c>
      <c r="B39" s="39" t="s">
        <v>47</v>
      </c>
      <c r="C39" s="39" t="s">
        <v>48</v>
      </c>
      <c r="D39" s="39" t="s">
        <v>107</v>
      </c>
      <c r="E39" s="39" t="s">
        <v>50</v>
      </c>
      <c r="F39" s="97" t="s">
        <v>111</v>
      </c>
      <c r="G39" s="94">
        <v>0</v>
      </c>
      <c r="H39" s="339"/>
    </row>
    <row r="40" spans="1:8" s="338" customFormat="1" ht="12.75">
      <c r="A40" s="39" t="s">
        <v>88</v>
      </c>
      <c r="B40" s="39" t="s">
        <v>47</v>
      </c>
      <c r="C40" s="39" t="s">
        <v>48</v>
      </c>
      <c r="D40" s="39" t="s">
        <v>107</v>
      </c>
      <c r="E40" s="39" t="s">
        <v>51</v>
      </c>
      <c r="F40" s="97" t="s">
        <v>112</v>
      </c>
      <c r="G40" s="95">
        <v>0</v>
      </c>
      <c r="H40" s="339"/>
    </row>
    <row r="41" spans="1:8" s="338" customFormat="1" ht="13.5" thickBot="1">
      <c r="A41" s="99" t="s">
        <v>88</v>
      </c>
      <c r="B41" s="99" t="s">
        <v>47</v>
      </c>
      <c r="C41" s="99" t="s">
        <v>48</v>
      </c>
      <c r="D41" s="99" t="s">
        <v>107</v>
      </c>
      <c r="E41" s="99" t="s">
        <v>52</v>
      </c>
      <c r="F41" s="100" t="s">
        <v>113</v>
      </c>
      <c r="G41" s="101">
        <v>0</v>
      </c>
      <c r="H41" s="339"/>
    </row>
    <row r="42" spans="1:8" s="338" customFormat="1" ht="12.75">
      <c r="A42" s="102" t="s">
        <v>88</v>
      </c>
      <c r="B42" s="102" t="s">
        <v>47</v>
      </c>
      <c r="C42" s="102" t="s">
        <v>51</v>
      </c>
      <c r="D42" s="102" t="s">
        <v>51</v>
      </c>
      <c r="E42" s="103"/>
      <c r="F42" s="104" t="s">
        <v>114</v>
      </c>
      <c r="G42" s="105">
        <f>SUM(G43:G44)</f>
        <v>0</v>
      </c>
      <c r="H42" s="339"/>
    </row>
    <row r="43" spans="1:8" s="338" customFormat="1" ht="12.75">
      <c r="A43" s="39" t="s">
        <v>88</v>
      </c>
      <c r="B43" s="39" t="s">
        <v>47</v>
      </c>
      <c r="C43" s="39" t="s">
        <v>51</v>
      </c>
      <c r="D43" s="39" t="s">
        <v>56</v>
      </c>
      <c r="E43" s="39"/>
      <c r="F43" s="97" t="s">
        <v>115</v>
      </c>
      <c r="G43" s="94">
        <v>0</v>
      </c>
      <c r="H43" s="339"/>
    </row>
    <row r="44" spans="1:8" s="338" customFormat="1" ht="12.75">
      <c r="A44" s="39" t="s">
        <v>88</v>
      </c>
      <c r="B44" s="39" t="s">
        <v>47</v>
      </c>
      <c r="C44" s="39" t="s">
        <v>51</v>
      </c>
      <c r="D44" s="39" t="s">
        <v>63</v>
      </c>
      <c r="E44" s="39"/>
      <c r="F44" s="97" t="s">
        <v>116</v>
      </c>
      <c r="G44" s="95">
        <v>0</v>
      </c>
      <c r="H44" s="339"/>
    </row>
    <row r="45" spans="1:8" s="338" customFormat="1" ht="12.75">
      <c r="A45" s="39" t="s">
        <v>88</v>
      </c>
      <c r="B45" s="39" t="s">
        <v>47</v>
      </c>
      <c r="C45" s="39" t="s">
        <v>48</v>
      </c>
      <c r="D45" s="39" t="s">
        <v>117</v>
      </c>
      <c r="E45" s="39"/>
      <c r="F45" s="93" t="s">
        <v>118</v>
      </c>
      <c r="G45" s="35">
        <f>SUM(G46:G46)</f>
        <v>0</v>
      </c>
      <c r="H45" s="339"/>
    </row>
    <row r="46" spans="1:8" s="338" customFormat="1" ht="12.75">
      <c r="A46" s="39" t="s">
        <v>88</v>
      </c>
      <c r="B46" s="39" t="s">
        <v>47</v>
      </c>
      <c r="C46" s="39" t="s">
        <v>48</v>
      </c>
      <c r="D46" s="39" t="s">
        <v>117</v>
      </c>
      <c r="E46" s="39" t="s">
        <v>48</v>
      </c>
      <c r="F46" s="106" t="s">
        <v>119</v>
      </c>
      <c r="G46" s="94">
        <v>0</v>
      </c>
      <c r="H46" s="339"/>
    </row>
    <row r="47" spans="1:8" s="338" customFormat="1" ht="12.75">
      <c r="A47" s="39" t="s">
        <v>88</v>
      </c>
      <c r="B47" s="39" t="s">
        <v>47</v>
      </c>
      <c r="C47" s="39" t="s">
        <v>48</v>
      </c>
      <c r="D47" s="39" t="s">
        <v>120</v>
      </c>
      <c r="E47" s="39"/>
      <c r="F47" s="93" t="s">
        <v>121</v>
      </c>
      <c r="G47" s="35">
        <f>SUM(G48:G49)</f>
        <v>0</v>
      </c>
      <c r="H47" s="339"/>
    </row>
    <row r="48" spans="1:8" s="338" customFormat="1" ht="12.75">
      <c r="A48" s="39" t="s">
        <v>88</v>
      </c>
      <c r="B48" s="39" t="s">
        <v>47</v>
      </c>
      <c r="C48" s="39" t="s">
        <v>48</v>
      </c>
      <c r="D48" s="39" t="s">
        <v>120</v>
      </c>
      <c r="E48" s="39" t="s">
        <v>48</v>
      </c>
      <c r="F48" s="93" t="s">
        <v>122</v>
      </c>
      <c r="G48" s="94">
        <v>0</v>
      </c>
      <c r="H48" s="339"/>
    </row>
    <row r="49" spans="1:8" s="338" customFormat="1" ht="12.75">
      <c r="A49" s="39" t="s">
        <v>88</v>
      </c>
      <c r="B49" s="39" t="s">
        <v>47</v>
      </c>
      <c r="C49" s="39" t="s">
        <v>48</v>
      </c>
      <c r="D49" s="39" t="s">
        <v>120</v>
      </c>
      <c r="E49" s="39" t="s">
        <v>49</v>
      </c>
      <c r="F49" s="93" t="s">
        <v>123</v>
      </c>
      <c r="G49" s="94">
        <v>0</v>
      </c>
      <c r="H49" s="339"/>
    </row>
    <row r="50" spans="1:8" s="338" customFormat="1" ht="12.75">
      <c r="A50" s="39" t="s">
        <v>88</v>
      </c>
      <c r="B50" s="39" t="s">
        <v>47</v>
      </c>
      <c r="C50" s="39" t="s">
        <v>48</v>
      </c>
      <c r="D50" s="39" t="s">
        <v>124</v>
      </c>
      <c r="E50" s="39"/>
      <c r="F50" s="93" t="s">
        <v>125</v>
      </c>
      <c r="G50" s="94">
        <v>0</v>
      </c>
      <c r="H50" s="339"/>
    </row>
    <row r="51" spans="1:8" s="338" customFormat="1" ht="12.75">
      <c r="A51" s="39" t="s">
        <v>88</v>
      </c>
      <c r="B51" s="39" t="s">
        <v>47</v>
      </c>
      <c r="C51" s="39" t="s">
        <v>48</v>
      </c>
      <c r="D51" s="39" t="s">
        <v>52</v>
      </c>
      <c r="E51" s="71"/>
      <c r="F51" s="93" t="s">
        <v>7</v>
      </c>
      <c r="G51" s="94">
        <v>0</v>
      </c>
      <c r="H51" s="339"/>
    </row>
    <row r="52" spans="1:8" s="338" customFormat="1" ht="12.75">
      <c r="A52" s="109" t="s">
        <v>88</v>
      </c>
      <c r="B52" s="109" t="s">
        <v>47</v>
      </c>
      <c r="C52" s="109" t="s">
        <v>49</v>
      </c>
      <c r="D52" s="109"/>
      <c r="E52" s="109"/>
      <c r="F52" s="110" t="s">
        <v>126</v>
      </c>
      <c r="G52" s="35">
        <f>SUM(G53:G62)</f>
        <v>0</v>
      </c>
      <c r="H52" s="339"/>
    </row>
    <row r="53" spans="1:8" s="338" customFormat="1" ht="12.75">
      <c r="A53" s="39" t="s">
        <v>88</v>
      </c>
      <c r="B53" s="39" t="s">
        <v>47</v>
      </c>
      <c r="C53" s="39" t="s">
        <v>49</v>
      </c>
      <c r="D53" s="39" t="s">
        <v>48</v>
      </c>
      <c r="E53" s="39"/>
      <c r="F53" s="93" t="s">
        <v>127</v>
      </c>
      <c r="G53" s="94">
        <v>0</v>
      </c>
      <c r="H53" s="339"/>
    </row>
    <row r="54" spans="1:8" s="338" customFormat="1" ht="12.75">
      <c r="A54" s="39" t="s">
        <v>88</v>
      </c>
      <c r="B54" s="39" t="s">
        <v>47</v>
      </c>
      <c r="C54" s="39" t="s">
        <v>49</v>
      </c>
      <c r="D54" s="39" t="s">
        <v>49</v>
      </c>
      <c r="E54" s="39"/>
      <c r="F54" s="93" t="s">
        <v>128</v>
      </c>
      <c r="G54" s="94">
        <v>0</v>
      </c>
      <c r="H54" s="339"/>
    </row>
    <row r="55" spans="1:8" s="338" customFormat="1" ht="12.75">
      <c r="A55" s="62"/>
      <c r="B55" s="62"/>
      <c r="C55" s="62"/>
      <c r="D55" s="62"/>
      <c r="E55" s="62"/>
      <c r="F55" s="107"/>
      <c r="G55" s="108"/>
      <c r="H55" s="339"/>
    </row>
    <row r="56" spans="1:8" s="338" customFormat="1" ht="12.75">
      <c r="A56" s="62"/>
      <c r="B56" s="62"/>
      <c r="C56" s="62"/>
      <c r="D56" s="62"/>
      <c r="E56" s="62"/>
      <c r="F56" s="107"/>
      <c r="G56" s="108"/>
      <c r="H56" s="339"/>
    </row>
    <row r="57" spans="1:8" s="338" customFormat="1" ht="12.75">
      <c r="A57" s="62"/>
      <c r="B57" s="62"/>
      <c r="C57" s="62"/>
      <c r="D57" s="62"/>
      <c r="E57" s="62"/>
      <c r="F57" s="107"/>
      <c r="G57" s="108"/>
      <c r="H57" s="339"/>
    </row>
    <row r="58" spans="1:8" s="338" customFormat="1" ht="12.75">
      <c r="A58" s="62"/>
      <c r="B58" s="62"/>
      <c r="C58" s="62"/>
      <c r="D58" s="62"/>
      <c r="E58" s="62"/>
      <c r="F58" s="107"/>
      <c r="G58" s="108"/>
      <c r="H58" s="339"/>
    </row>
    <row r="59" spans="1:8" s="338" customFormat="1" ht="12.75">
      <c r="A59" s="62"/>
      <c r="B59" s="62"/>
      <c r="C59" s="62"/>
      <c r="D59" s="62"/>
      <c r="E59" s="62"/>
      <c r="F59" s="107"/>
      <c r="G59" s="108"/>
      <c r="H59" s="339"/>
    </row>
    <row r="60" spans="1:8" s="338" customFormat="1" ht="12.75">
      <c r="A60" s="21" t="s">
        <v>332</v>
      </c>
      <c r="B60" s="62"/>
      <c r="C60" s="62"/>
      <c r="D60" s="62"/>
      <c r="E60" s="62"/>
      <c r="F60" s="107"/>
      <c r="G60" s="108"/>
      <c r="H60" s="339"/>
    </row>
    <row r="61" s="338" customFormat="1" ht="12.75">
      <c r="H61" s="339"/>
    </row>
    <row r="62" spans="1:8" s="338" customFormat="1" ht="12.75">
      <c r="A62" s="39" t="s">
        <v>88</v>
      </c>
      <c r="B62" s="39" t="s">
        <v>47</v>
      </c>
      <c r="C62" s="39" t="s">
        <v>49</v>
      </c>
      <c r="D62" s="39" t="s">
        <v>50</v>
      </c>
      <c r="E62" s="39"/>
      <c r="F62" s="93" t="s">
        <v>129</v>
      </c>
      <c r="G62" s="94">
        <v>0</v>
      </c>
      <c r="H62" s="339"/>
    </row>
    <row r="63" spans="1:8" s="338" customFormat="1" ht="12.75">
      <c r="A63" s="109" t="s">
        <v>88</v>
      </c>
      <c r="B63" s="109" t="s">
        <v>47</v>
      </c>
      <c r="C63" s="109" t="s">
        <v>50</v>
      </c>
      <c r="D63" s="109"/>
      <c r="E63" s="109"/>
      <c r="F63" s="110" t="s">
        <v>130</v>
      </c>
      <c r="G63" s="35">
        <f>SUM(G64+G66+G68)</f>
        <v>0</v>
      </c>
      <c r="H63" s="339"/>
    </row>
    <row r="64" spans="1:8" s="338" customFormat="1" ht="12.75">
      <c r="A64" s="39" t="s">
        <v>88</v>
      </c>
      <c r="B64" s="39" t="s">
        <v>47</v>
      </c>
      <c r="C64" s="39" t="s">
        <v>50</v>
      </c>
      <c r="D64" s="39" t="s">
        <v>48</v>
      </c>
      <c r="E64" s="39"/>
      <c r="F64" s="93" t="s">
        <v>131</v>
      </c>
      <c r="G64" s="35">
        <f>G65</f>
        <v>0</v>
      </c>
      <c r="H64" s="339"/>
    </row>
    <row r="65" spans="1:8" s="338" customFormat="1" ht="12.75">
      <c r="A65" s="39" t="s">
        <v>88</v>
      </c>
      <c r="B65" s="39" t="s">
        <v>47</v>
      </c>
      <c r="C65" s="39" t="s">
        <v>50</v>
      </c>
      <c r="D65" s="39" t="s">
        <v>48</v>
      </c>
      <c r="E65" s="39" t="s">
        <v>48</v>
      </c>
      <c r="F65" s="93" t="s">
        <v>132</v>
      </c>
      <c r="G65" s="94">
        <v>0</v>
      </c>
      <c r="H65" s="339"/>
    </row>
    <row r="66" spans="1:8" s="338" customFormat="1" ht="12.75">
      <c r="A66" s="39" t="s">
        <v>88</v>
      </c>
      <c r="B66" s="39" t="s">
        <v>47</v>
      </c>
      <c r="C66" s="39" t="s">
        <v>50</v>
      </c>
      <c r="D66" s="39" t="s">
        <v>49</v>
      </c>
      <c r="E66" s="39"/>
      <c r="F66" s="93" t="s">
        <v>133</v>
      </c>
      <c r="G66" s="35">
        <f>G67</f>
        <v>0</v>
      </c>
      <c r="H66" s="339"/>
    </row>
    <row r="67" spans="1:8" s="338" customFormat="1" ht="12.75">
      <c r="A67" s="39" t="s">
        <v>88</v>
      </c>
      <c r="B67" s="39" t="s">
        <v>47</v>
      </c>
      <c r="C67" s="39" t="s">
        <v>50</v>
      </c>
      <c r="D67" s="39" t="s">
        <v>49</v>
      </c>
      <c r="E67" s="39" t="s">
        <v>48</v>
      </c>
      <c r="F67" s="93" t="s">
        <v>132</v>
      </c>
      <c r="G67" s="31">
        <v>0</v>
      </c>
      <c r="H67" s="339"/>
    </row>
    <row r="68" spans="1:8" s="338" customFormat="1" ht="12.75">
      <c r="A68" s="39" t="s">
        <v>88</v>
      </c>
      <c r="B68" s="39" t="s">
        <v>47</v>
      </c>
      <c r="C68" s="39" t="s">
        <v>50</v>
      </c>
      <c r="D68" s="39" t="s">
        <v>50</v>
      </c>
      <c r="E68" s="39"/>
      <c r="F68" s="93" t="s">
        <v>134</v>
      </c>
      <c r="G68" s="35">
        <f>SUM(G69:G70)</f>
        <v>0</v>
      </c>
      <c r="H68" s="339"/>
    </row>
    <row r="69" spans="1:8" s="338" customFormat="1" ht="12.75">
      <c r="A69" s="39" t="s">
        <v>88</v>
      </c>
      <c r="B69" s="39" t="s">
        <v>47</v>
      </c>
      <c r="C69" s="39" t="s">
        <v>50</v>
      </c>
      <c r="D69" s="39" t="s">
        <v>50</v>
      </c>
      <c r="E69" s="39" t="s">
        <v>48</v>
      </c>
      <c r="F69" s="97" t="s">
        <v>132</v>
      </c>
      <c r="G69" s="94">
        <v>0</v>
      </c>
      <c r="H69" s="339"/>
    </row>
    <row r="70" spans="1:8" s="338" customFormat="1" ht="12.75">
      <c r="A70" s="71" t="s">
        <v>88</v>
      </c>
      <c r="B70" s="71" t="s">
        <v>47</v>
      </c>
      <c r="C70" s="71" t="s">
        <v>50</v>
      </c>
      <c r="D70" s="71" t="s">
        <v>50</v>
      </c>
      <c r="E70" s="71" t="s">
        <v>49</v>
      </c>
      <c r="F70" s="97" t="s">
        <v>135</v>
      </c>
      <c r="G70" s="94">
        <v>0</v>
      </c>
      <c r="H70" s="339"/>
    </row>
    <row r="71" spans="1:8" s="338" customFormat="1" ht="12.75">
      <c r="A71" s="109" t="s">
        <v>88</v>
      </c>
      <c r="B71" s="109" t="s">
        <v>47</v>
      </c>
      <c r="C71" s="109" t="s">
        <v>51</v>
      </c>
      <c r="D71" s="109"/>
      <c r="E71" s="109"/>
      <c r="F71" s="110" t="s">
        <v>136</v>
      </c>
      <c r="G71" s="35">
        <f>SUM(G72:G74)</f>
        <v>0</v>
      </c>
      <c r="H71" s="339"/>
    </row>
    <row r="72" spans="1:8" s="338" customFormat="1" ht="12.75">
      <c r="A72" s="39" t="s">
        <v>88</v>
      </c>
      <c r="B72" s="39" t="s">
        <v>47</v>
      </c>
      <c r="C72" s="39" t="s">
        <v>51</v>
      </c>
      <c r="D72" s="39" t="s">
        <v>56</v>
      </c>
      <c r="E72" s="39"/>
      <c r="F72" s="93" t="s">
        <v>137</v>
      </c>
      <c r="G72" s="94">
        <v>0</v>
      </c>
      <c r="H72" s="339"/>
    </row>
    <row r="73" spans="1:8" s="338" customFormat="1" ht="12.75">
      <c r="A73" s="39" t="s">
        <v>88</v>
      </c>
      <c r="B73" s="39" t="s">
        <v>47</v>
      </c>
      <c r="C73" s="39" t="s">
        <v>51</v>
      </c>
      <c r="D73" s="39" t="s">
        <v>63</v>
      </c>
      <c r="E73" s="39"/>
      <c r="F73" s="93" t="s">
        <v>138</v>
      </c>
      <c r="G73" s="94">
        <v>0</v>
      </c>
      <c r="H73" s="339"/>
    </row>
    <row r="74" spans="1:8" s="338" customFormat="1" ht="12.75">
      <c r="A74" s="39" t="s">
        <v>88</v>
      </c>
      <c r="B74" s="39" t="s">
        <v>47</v>
      </c>
      <c r="C74" s="39" t="s">
        <v>51</v>
      </c>
      <c r="D74" s="39" t="s">
        <v>64</v>
      </c>
      <c r="E74" s="39"/>
      <c r="F74" s="93" t="s">
        <v>139</v>
      </c>
      <c r="G74" s="94">
        <v>0</v>
      </c>
      <c r="H74" s="339"/>
    </row>
    <row r="75" spans="1:8" s="338" customFormat="1" ht="12.75">
      <c r="A75" s="109" t="s">
        <v>88</v>
      </c>
      <c r="B75" s="109" t="s">
        <v>47</v>
      </c>
      <c r="C75" s="109" t="s">
        <v>56</v>
      </c>
      <c r="D75" s="109"/>
      <c r="E75" s="109"/>
      <c r="F75" s="110" t="s">
        <v>140</v>
      </c>
      <c r="G75" s="35">
        <f>SUM(G76+G79+G80+G82)</f>
        <v>0</v>
      </c>
      <c r="H75" s="339"/>
    </row>
    <row r="76" spans="1:8" s="338" customFormat="1" ht="12.75">
      <c r="A76" s="39" t="s">
        <v>88</v>
      </c>
      <c r="B76" s="39" t="s">
        <v>47</v>
      </c>
      <c r="C76" s="39" t="s">
        <v>56</v>
      </c>
      <c r="D76" s="39" t="s">
        <v>48</v>
      </c>
      <c r="E76" s="39"/>
      <c r="F76" s="93" t="s">
        <v>141</v>
      </c>
      <c r="G76" s="35">
        <f>SUM(G77:G78)</f>
        <v>0</v>
      </c>
      <c r="H76" s="339"/>
    </row>
    <row r="77" spans="1:8" s="338" customFormat="1" ht="12.75">
      <c r="A77" s="71" t="s">
        <v>88</v>
      </c>
      <c r="B77" s="71" t="s">
        <v>47</v>
      </c>
      <c r="C77" s="39" t="s">
        <v>56</v>
      </c>
      <c r="D77" s="39" t="s">
        <v>48</v>
      </c>
      <c r="E77" s="39" t="s">
        <v>48</v>
      </c>
      <c r="F77" s="93" t="s">
        <v>142</v>
      </c>
      <c r="G77" s="94">
        <v>0</v>
      </c>
      <c r="H77" s="339"/>
    </row>
    <row r="78" spans="1:8" s="338" customFormat="1" ht="12.75">
      <c r="A78" s="71" t="s">
        <v>88</v>
      </c>
      <c r="B78" s="71" t="s">
        <v>47</v>
      </c>
      <c r="C78" s="39" t="s">
        <v>56</v>
      </c>
      <c r="D78" s="39" t="s">
        <v>48</v>
      </c>
      <c r="E78" s="39" t="s">
        <v>49</v>
      </c>
      <c r="F78" s="93" t="s">
        <v>143</v>
      </c>
      <c r="G78" s="94">
        <v>0</v>
      </c>
      <c r="H78" s="339"/>
    </row>
    <row r="79" spans="1:8" s="338" customFormat="1" ht="12.75">
      <c r="A79" s="39" t="s">
        <v>88</v>
      </c>
      <c r="B79" s="39" t="s">
        <v>47</v>
      </c>
      <c r="C79" s="39" t="s">
        <v>56</v>
      </c>
      <c r="D79" s="39" t="s">
        <v>49</v>
      </c>
      <c r="E79" s="39"/>
      <c r="F79" s="93" t="s">
        <v>24</v>
      </c>
      <c r="G79" s="94">
        <v>0</v>
      </c>
      <c r="H79" s="339"/>
    </row>
    <row r="80" spans="1:8" s="338" customFormat="1" ht="12.75">
      <c r="A80" s="39" t="s">
        <v>88</v>
      </c>
      <c r="B80" s="39" t="s">
        <v>47</v>
      </c>
      <c r="C80" s="39" t="s">
        <v>56</v>
      </c>
      <c r="D80" s="39" t="s">
        <v>50</v>
      </c>
      <c r="E80" s="39"/>
      <c r="F80" s="93" t="s">
        <v>144</v>
      </c>
      <c r="G80" s="35">
        <f>SUM(G81)</f>
        <v>0</v>
      </c>
      <c r="H80" s="339"/>
    </row>
    <row r="81" spans="1:8" s="338" customFormat="1" ht="12.75">
      <c r="A81" s="39" t="s">
        <v>88</v>
      </c>
      <c r="B81" s="39" t="s">
        <v>47</v>
      </c>
      <c r="C81" s="39" t="s">
        <v>56</v>
      </c>
      <c r="D81" s="39" t="s">
        <v>50</v>
      </c>
      <c r="E81" s="39" t="s">
        <v>48</v>
      </c>
      <c r="F81" s="93" t="s">
        <v>145</v>
      </c>
      <c r="G81" s="94">
        <v>0</v>
      </c>
      <c r="H81" s="339"/>
    </row>
    <row r="82" spans="1:8" s="338" customFormat="1" ht="13.5" thickBot="1">
      <c r="A82" s="99" t="s">
        <v>88</v>
      </c>
      <c r="B82" s="99" t="s">
        <v>47</v>
      </c>
      <c r="C82" s="99" t="s">
        <v>56</v>
      </c>
      <c r="D82" s="99" t="s">
        <v>51</v>
      </c>
      <c r="E82" s="99"/>
      <c r="F82" s="111" t="s">
        <v>146</v>
      </c>
      <c r="G82" s="112">
        <v>0</v>
      </c>
      <c r="H82" s="339"/>
    </row>
    <row r="83" spans="1:8" s="338" customFormat="1" ht="13.5" thickBot="1">
      <c r="A83" s="76" t="s">
        <v>88</v>
      </c>
      <c r="B83" s="76" t="s">
        <v>53</v>
      </c>
      <c r="C83" s="76"/>
      <c r="D83" s="76"/>
      <c r="E83" s="76"/>
      <c r="F83" s="113" t="s">
        <v>10</v>
      </c>
      <c r="G83" s="32">
        <f>SUM(G84+G109+G113+G127+G131)</f>
        <v>0</v>
      </c>
      <c r="H83" s="339"/>
    </row>
    <row r="84" spans="1:8" s="338" customFormat="1" ht="12.75">
      <c r="A84" s="90" t="s">
        <v>88</v>
      </c>
      <c r="B84" s="90" t="s">
        <v>53</v>
      </c>
      <c r="C84" s="90" t="s">
        <v>48</v>
      </c>
      <c r="D84" s="90"/>
      <c r="E84" s="90"/>
      <c r="F84" s="91" t="s">
        <v>89</v>
      </c>
      <c r="G84" s="92">
        <f>SUM(G85+G86+G88+G90+G92+G95+G97+G99+G105+G108)</f>
        <v>0</v>
      </c>
      <c r="H84" s="339"/>
    </row>
    <row r="85" spans="1:8" s="338" customFormat="1" ht="12.75">
      <c r="A85" s="39" t="s">
        <v>88</v>
      </c>
      <c r="B85" s="39" t="s">
        <v>53</v>
      </c>
      <c r="C85" s="39" t="s">
        <v>48</v>
      </c>
      <c r="D85" s="39" t="s">
        <v>48</v>
      </c>
      <c r="E85" s="39"/>
      <c r="F85" s="93" t="s">
        <v>90</v>
      </c>
      <c r="G85" s="94">
        <v>0</v>
      </c>
      <c r="H85" s="339"/>
    </row>
    <row r="86" spans="1:8" s="338" customFormat="1" ht="12.75">
      <c r="A86" s="39" t="s">
        <v>88</v>
      </c>
      <c r="B86" s="39" t="s">
        <v>53</v>
      </c>
      <c r="C86" s="39" t="s">
        <v>48</v>
      </c>
      <c r="D86" s="39" t="s">
        <v>49</v>
      </c>
      <c r="E86" s="39"/>
      <c r="F86" s="93" t="s">
        <v>91</v>
      </c>
      <c r="G86" s="35">
        <f>SUM(G87:G87)</f>
        <v>0</v>
      </c>
      <c r="H86" s="339"/>
    </row>
    <row r="87" spans="1:8" s="338" customFormat="1" ht="12.75">
      <c r="A87" s="39" t="s">
        <v>88</v>
      </c>
      <c r="B87" s="39" t="s">
        <v>53</v>
      </c>
      <c r="C87" s="39" t="s">
        <v>48</v>
      </c>
      <c r="D87" s="39" t="s">
        <v>49</v>
      </c>
      <c r="E87" s="39" t="s">
        <v>48</v>
      </c>
      <c r="F87" s="93" t="s">
        <v>331</v>
      </c>
      <c r="G87" s="94">
        <v>0</v>
      </c>
      <c r="H87" s="339"/>
    </row>
    <row r="88" spans="1:8" s="338" customFormat="1" ht="12.75">
      <c r="A88" s="39" t="s">
        <v>88</v>
      </c>
      <c r="B88" s="39" t="s">
        <v>53</v>
      </c>
      <c r="C88" s="39" t="s">
        <v>48</v>
      </c>
      <c r="D88" s="39" t="s">
        <v>51</v>
      </c>
      <c r="E88" s="39"/>
      <c r="F88" s="93" t="s">
        <v>6</v>
      </c>
      <c r="G88" s="35">
        <f>SUM(G89:G89)</f>
        <v>0</v>
      </c>
      <c r="H88" s="339"/>
    </row>
    <row r="89" spans="1:8" s="338" customFormat="1" ht="12.75">
      <c r="A89" s="39" t="s">
        <v>88</v>
      </c>
      <c r="B89" s="39" t="s">
        <v>53</v>
      </c>
      <c r="C89" s="39" t="s">
        <v>48</v>
      </c>
      <c r="D89" s="39" t="s">
        <v>51</v>
      </c>
      <c r="E89" s="39" t="s">
        <v>48</v>
      </c>
      <c r="F89" s="93" t="s">
        <v>93</v>
      </c>
      <c r="G89" s="94">
        <v>0</v>
      </c>
      <c r="H89" s="339"/>
    </row>
    <row r="90" spans="1:8" s="338" customFormat="1" ht="12.75">
      <c r="A90" s="39" t="s">
        <v>88</v>
      </c>
      <c r="B90" s="39" t="s">
        <v>53</v>
      </c>
      <c r="C90" s="39" t="s">
        <v>48</v>
      </c>
      <c r="D90" s="39" t="s">
        <v>64</v>
      </c>
      <c r="E90" s="39"/>
      <c r="F90" s="93" t="s">
        <v>147</v>
      </c>
      <c r="G90" s="35">
        <f>SUM(G91:G91)</f>
        <v>0</v>
      </c>
      <c r="H90" s="339"/>
    </row>
    <row r="91" spans="1:8" s="338" customFormat="1" ht="12.75">
      <c r="A91" s="39" t="s">
        <v>88</v>
      </c>
      <c r="B91" s="39" t="s">
        <v>53</v>
      </c>
      <c r="C91" s="39" t="s">
        <v>48</v>
      </c>
      <c r="D91" s="39" t="s">
        <v>64</v>
      </c>
      <c r="E91" s="39" t="s">
        <v>48</v>
      </c>
      <c r="F91" s="93" t="s">
        <v>95</v>
      </c>
      <c r="G91" s="94">
        <v>0</v>
      </c>
      <c r="H91" s="339"/>
    </row>
    <row r="92" spans="1:8" s="338" customFormat="1" ht="12.75">
      <c r="A92" s="39" t="s">
        <v>88</v>
      </c>
      <c r="B92" s="39" t="s">
        <v>53</v>
      </c>
      <c r="C92" s="39" t="s">
        <v>48</v>
      </c>
      <c r="D92" s="39" t="s">
        <v>97</v>
      </c>
      <c r="E92" s="39"/>
      <c r="F92" s="93" t="s">
        <v>98</v>
      </c>
      <c r="G92" s="35">
        <f>SUM(G93:G94)</f>
        <v>0</v>
      </c>
      <c r="H92" s="339"/>
    </row>
    <row r="93" spans="1:8" s="338" customFormat="1" ht="12.75">
      <c r="A93" s="39" t="s">
        <v>88</v>
      </c>
      <c r="B93" s="39" t="s">
        <v>53</v>
      </c>
      <c r="C93" s="39" t="s">
        <v>48</v>
      </c>
      <c r="D93" s="39" t="s">
        <v>97</v>
      </c>
      <c r="E93" s="39" t="s">
        <v>48</v>
      </c>
      <c r="F93" s="97" t="s">
        <v>99</v>
      </c>
      <c r="G93" s="94">
        <v>0</v>
      </c>
      <c r="H93" s="339"/>
    </row>
    <row r="94" spans="1:8" s="338" customFormat="1" ht="12.75">
      <c r="A94" s="39" t="s">
        <v>88</v>
      </c>
      <c r="B94" s="39" t="s">
        <v>53</v>
      </c>
      <c r="C94" s="39" t="s">
        <v>48</v>
      </c>
      <c r="D94" s="39" t="s">
        <v>97</v>
      </c>
      <c r="E94" s="39" t="s">
        <v>52</v>
      </c>
      <c r="F94" s="97" t="s">
        <v>100</v>
      </c>
      <c r="G94" s="94">
        <v>0</v>
      </c>
      <c r="H94" s="339"/>
    </row>
    <row r="95" spans="1:8" s="338" customFormat="1" ht="12.75">
      <c r="A95" s="39" t="s">
        <v>88</v>
      </c>
      <c r="B95" s="39" t="s">
        <v>53</v>
      </c>
      <c r="C95" s="39" t="s">
        <v>48</v>
      </c>
      <c r="D95" s="39" t="s">
        <v>101</v>
      </c>
      <c r="E95" s="39"/>
      <c r="F95" s="93" t="s">
        <v>102</v>
      </c>
      <c r="G95" s="35">
        <f>SUM(G96)</f>
        <v>0</v>
      </c>
      <c r="H95" s="339"/>
    </row>
    <row r="96" spans="1:8" s="338" customFormat="1" ht="12.75">
      <c r="A96" s="39" t="s">
        <v>88</v>
      </c>
      <c r="B96" s="39" t="s">
        <v>53</v>
      </c>
      <c r="C96" s="39" t="s">
        <v>48</v>
      </c>
      <c r="D96" s="39" t="s">
        <v>101</v>
      </c>
      <c r="E96" s="39" t="s">
        <v>48</v>
      </c>
      <c r="F96" s="93" t="s">
        <v>103</v>
      </c>
      <c r="G96" s="94">
        <v>0</v>
      </c>
      <c r="H96" s="339"/>
    </row>
    <row r="97" spans="1:8" s="338" customFormat="1" ht="12.75">
      <c r="A97" s="39" t="s">
        <v>88</v>
      </c>
      <c r="B97" s="39" t="s">
        <v>53</v>
      </c>
      <c r="C97" s="39" t="s">
        <v>48</v>
      </c>
      <c r="D97" s="39" t="s">
        <v>104</v>
      </c>
      <c r="E97" s="39"/>
      <c r="F97" s="93" t="s">
        <v>105</v>
      </c>
      <c r="G97" s="35">
        <f>SUM(G98)</f>
        <v>0</v>
      </c>
      <c r="H97" s="339"/>
    </row>
    <row r="98" spans="1:8" s="338" customFormat="1" ht="12.75">
      <c r="A98" s="39" t="s">
        <v>88</v>
      </c>
      <c r="B98" s="39" t="s">
        <v>53</v>
      </c>
      <c r="C98" s="39" t="s">
        <v>48</v>
      </c>
      <c r="D98" s="39" t="s">
        <v>104</v>
      </c>
      <c r="E98" s="39" t="s">
        <v>48</v>
      </c>
      <c r="F98" s="93" t="s">
        <v>106</v>
      </c>
      <c r="G98" s="94">
        <v>0</v>
      </c>
      <c r="H98" s="339"/>
    </row>
    <row r="99" spans="1:8" s="338" customFormat="1" ht="12.75">
      <c r="A99" s="39" t="s">
        <v>88</v>
      </c>
      <c r="B99" s="39" t="s">
        <v>53</v>
      </c>
      <c r="C99" s="39" t="s">
        <v>48</v>
      </c>
      <c r="D99" s="39" t="s">
        <v>148</v>
      </c>
      <c r="E99" s="39"/>
      <c r="F99" s="93" t="s">
        <v>108</v>
      </c>
      <c r="G99" s="35">
        <f>SUM(G100:G104)</f>
        <v>0</v>
      </c>
      <c r="H99" s="339"/>
    </row>
    <row r="100" spans="1:8" s="338" customFormat="1" ht="12.75">
      <c r="A100" s="39" t="s">
        <v>88</v>
      </c>
      <c r="B100" s="39" t="s">
        <v>53</v>
      </c>
      <c r="C100" s="39" t="s">
        <v>48</v>
      </c>
      <c r="D100" s="39" t="s">
        <v>148</v>
      </c>
      <c r="E100" s="39" t="s">
        <v>48</v>
      </c>
      <c r="F100" s="97" t="s">
        <v>109</v>
      </c>
      <c r="G100" s="94">
        <v>0</v>
      </c>
      <c r="H100" s="339"/>
    </row>
    <row r="101" spans="1:8" s="338" customFormat="1" ht="12.75">
      <c r="A101" s="39" t="s">
        <v>88</v>
      </c>
      <c r="B101" s="39" t="s">
        <v>53</v>
      </c>
      <c r="C101" s="39" t="s">
        <v>48</v>
      </c>
      <c r="D101" s="39" t="s">
        <v>148</v>
      </c>
      <c r="E101" s="39" t="s">
        <v>49</v>
      </c>
      <c r="F101" s="97" t="s">
        <v>110</v>
      </c>
      <c r="G101" s="94">
        <v>0</v>
      </c>
      <c r="H101" s="339"/>
    </row>
    <row r="102" spans="1:8" s="338" customFormat="1" ht="12.75">
      <c r="A102" s="39" t="s">
        <v>88</v>
      </c>
      <c r="B102" s="39" t="s">
        <v>53</v>
      </c>
      <c r="C102" s="39" t="s">
        <v>48</v>
      </c>
      <c r="D102" s="39" t="s">
        <v>148</v>
      </c>
      <c r="E102" s="39" t="s">
        <v>50</v>
      </c>
      <c r="F102" s="97" t="s">
        <v>111</v>
      </c>
      <c r="G102" s="94">
        <v>0</v>
      </c>
      <c r="H102" s="339"/>
    </row>
    <row r="103" spans="1:8" s="338" customFormat="1" ht="12.75">
      <c r="A103" s="39" t="s">
        <v>88</v>
      </c>
      <c r="B103" s="39" t="s">
        <v>53</v>
      </c>
      <c r="C103" s="39" t="s">
        <v>48</v>
      </c>
      <c r="D103" s="39" t="s">
        <v>148</v>
      </c>
      <c r="E103" s="39" t="s">
        <v>51</v>
      </c>
      <c r="F103" s="97" t="s">
        <v>112</v>
      </c>
      <c r="G103" s="94">
        <v>0</v>
      </c>
      <c r="H103" s="339"/>
    </row>
    <row r="104" spans="1:8" s="338" customFormat="1" ht="12.75">
      <c r="A104" s="39" t="s">
        <v>88</v>
      </c>
      <c r="B104" s="39" t="s">
        <v>53</v>
      </c>
      <c r="C104" s="39" t="s">
        <v>48</v>
      </c>
      <c r="D104" s="39" t="s">
        <v>148</v>
      </c>
      <c r="E104" s="71" t="s">
        <v>52</v>
      </c>
      <c r="F104" s="97" t="s">
        <v>113</v>
      </c>
      <c r="G104" s="94">
        <v>0</v>
      </c>
      <c r="H104" s="339"/>
    </row>
    <row r="105" spans="1:8" s="338" customFormat="1" ht="12.75">
      <c r="A105" s="39" t="s">
        <v>88</v>
      </c>
      <c r="B105" s="39" t="s">
        <v>53</v>
      </c>
      <c r="C105" s="39" t="s">
        <v>48</v>
      </c>
      <c r="D105" s="39" t="s">
        <v>107</v>
      </c>
      <c r="E105" s="39"/>
      <c r="F105" s="93" t="s">
        <v>114</v>
      </c>
      <c r="G105" s="35">
        <f>SUM(G106:G107)</f>
        <v>0</v>
      </c>
      <c r="H105" s="339"/>
    </row>
    <row r="106" spans="1:8" s="338" customFormat="1" ht="12.75">
      <c r="A106" s="39" t="s">
        <v>88</v>
      </c>
      <c r="B106" s="39" t="s">
        <v>53</v>
      </c>
      <c r="C106" s="39" t="s">
        <v>48</v>
      </c>
      <c r="D106" s="39" t="s">
        <v>107</v>
      </c>
      <c r="E106" s="39" t="s">
        <v>48</v>
      </c>
      <c r="F106" s="93" t="s">
        <v>149</v>
      </c>
      <c r="G106" s="94">
        <v>0</v>
      </c>
      <c r="H106" s="339"/>
    </row>
    <row r="107" spans="1:8" s="338" customFormat="1" ht="12.75">
      <c r="A107" s="39" t="s">
        <v>88</v>
      </c>
      <c r="B107" s="39" t="s">
        <v>53</v>
      </c>
      <c r="C107" s="39" t="s">
        <v>48</v>
      </c>
      <c r="D107" s="39" t="s">
        <v>107</v>
      </c>
      <c r="E107" s="71" t="s">
        <v>52</v>
      </c>
      <c r="F107" s="97" t="s">
        <v>116</v>
      </c>
      <c r="G107" s="31">
        <v>0</v>
      </c>
      <c r="H107" s="339"/>
    </row>
    <row r="108" spans="1:8" s="338" customFormat="1" ht="12.75">
      <c r="A108" s="74" t="s">
        <v>88</v>
      </c>
      <c r="B108" s="74" t="s">
        <v>53</v>
      </c>
      <c r="C108" s="74" t="s">
        <v>48</v>
      </c>
      <c r="D108" s="74" t="s">
        <v>52</v>
      </c>
      <c r="E108" s="116"/>
      <c r="F108" s="93" t="s">
        <v>7</v>
      </c>
      <c r="G108" s="31">
        <v>0</v>
      </c>
      <c r="H108" s="339"/>
    </row>
    <row r="109" spans="1:8" s="338" customFormat="1" ht="12.75">
      <c r="A109" s="109" t="s">
        <v>88</v>
      </c>
      <c r="B109" s="109" t="s">
        <v>53</v>
      </c>
      <c r="C109" s="109" t="s">
        <v>49</v>
      </c>
      <c r="D109" s="109"/>
      <c r="E109" s="109"/>
      <c r="F109" s="110" t="s">
        <v>126</v>
      </c>
      <c r="G109" s="35">
        <f>SUM(G110:G112)</f>
        <v>0</v>
      </c>
      <c r="H109" s="339"/>
    </row>
    <row r="110" spans="1:8" s="338" customFormat="1" ht="12.75">
      <c r="A110" s="39" t="s">
        <v>88</v>
      </c>
      <c r="B110" s="39" t="s">
        <v>53</v>
      </c>
      <c r="C110" s="39" t="s">
        <v>49</v>
      </c>
      <c r="D110" s="39" t="s">
        <v>48</v>
      </c>
      <c r="E110" s="39"/>
      <c r="F110" s="93" t="s">
        <v>127</v>
      </c>
      <c r="G110" s="94">
        <v>0</v>
      </c>
      <c r="H110" s="339"/>
    </row>
    <row r="111" spans="1:8" s="338" customFormat="1" ht="12.75">
      <c r="A111" s="39" t="s">
        <v>88</v>
      </c>
      <c r="B111" s="39" t="s">
        <v>53</v>
      </c>
      <c r="C111" s="39" t="s">
        <v>49</v>
      </c>
      <c r="D111" s="39" t="s">
        <v>49</v>
      </c>
      <c r="E111" s="39"/>
      <c r="F111" s="93" t="s">
        <v>128</v>
      </c>
      <c r="G111" s="94">
        <v>0</v>
      </c>
      <c r="H111" s="339"/>
    </row>
    <row r="112" spans="1:8" s="338" customFormat="1" ht="12.75">
      <c r="A112" s="39" t="s">
        <v>88</v>
      </c>
      <c r="B112" s="39" t="s">
        <v>53</v>
      </c>
      <c r="C112" s="39" t="s">
        <v>49</v>
      </c>
      <c r="D112" s="39" t="s">
        <v>50</v>
      </c>
      <c r="E112" s="39"/>
      <c r="F112" s="93" t="s">
        <v>129</v>
      </c>
      <c r="G112" s="94">
        <v>0</v>
      </c>
      <c r="H112" s="339"/>
    </row>
    <row r="113" spans="1:8" s="338" customFormat="1" ht="12.75">
      <c r="A113" s="109" t="s">
        <v>88</v>
      </c>
      <c r="B113" s="109" t="s">
        <v>53</v>
      </c>
      <c r="C113" s="109" t="s">
        <v>50</v>
      </c>
      <c r="D113" s="109"/>
      <c r="E113" s="109"/>
      <c r="F113" s="110" t="s">
        <v>130</v>
      </c>
      <c r="G113" s="35">
        <f>SUM(G114+G123+G125)</f>
        <v>0</v>
      </c>
      <c r="H113" s="339"/>
    </row>
    <row r="114" spans="1:8" s="338" customFormat="1" ht="12.75">
      <c r="A114" s="39" t="s">
        <v>88</v>
      </c>
      <c r="B114" s="39" t="s">
        <v>53</v>
      </c>
      <c r="C114" s="39" t="s">
        <v>50</v>
      </c>
      <c r="D114" s="39" t="s">
        <v>48</v>
      </c>
      <c r="E114" s="39"/>
      <c r="F114" s="93" t="s">
        <v>131</v>
      </c>
      <c r="G114" s="35">
        <f>SUM(G122:G122)</f>
        <v>0</v>
      </c>
      <c r="H114" s="339"/>
    </row>
    <row r="115" spans="1:8" s="338" customFormat="1" ht="12.75">
      <c r="A115" s="62"/>
      <c r="B115" s="62"/>
      <c r="C115" s="62"/>
      <c r="D115" s="62"/>
      <c r="E115" s="62"/>
      <c r="F115" s="107"/>
      <c r="G115" s="317"/>
      <c r="H115" s="339"/>
    </row>
    <row r="116" spans="1:8" s="338" customFormat="1" ht="12.75">
      <c r="A116" s="62"/>
      <c r="B116" s="62"/>
      <c r="C116" s="62"/>
      <c r="D116" s="62"/>
      <c r="E116" s="62"/>
      <c r="F116" s="107"/>
      <c r="G116" s="317"/>
      <c r="H116" s="339"/>
    </row>
    <row r="117" spans="1:8" s="338" customFormat="1" ht="12.75">
      <c r="A117" s="62"/>
      <c r="B117" s="62"/>
      <c r="C117" s="62"/>
      <c r="D117" s="62"/>
      <c r="E117" s="62"/>
      <c r="F117" s="114"/>
      <c r="G117" s="115"/>
      <c r="H117" s="339"/>
    </row>
    <row r="118" spans="1:8" s="338" customFormat="1" ht="12.75">
      <c r="A118" s="62"/>
      <c r="B118" s="62"/>
      <c r="C118" s="62"/>
      <c r="D118" s="62"/>
      <c r="E118" s="62"/>
      <c r="F118" s="114"/>
      <c r="G118" s="115"/>
      <c r="H118" s="339"/>
    </row>
    <row r="119" spans="1:8" s="338" customFormat="1" ht="12.75">
      <c r="A119" s="62"/>
      <c r="B119" s="62"/>
      <c r="C119" s="62"/>
      <c r="D119" s="62"/>
      <c r="E119" s="62"/>
      <c r="F119" s="114"/>
      <c r="G119" s="115"/>
      <c r="H119" s="339"/>
    </row>
    <row r="120" spans="1:8" s="338" customFormat="1" ht="12.75">
      <c r="A120" s="21" t="s">
        <v>332</v>
      </c>
      <c r="B120" s="62"/>
      <c r="C120" s="62"/>
      <c r="D120" s="62"/>
      <c r="E120" s="62"/>
      <c r="F120" s="114"/>
      <c r="G120" s="115"/>
      <c r="H120" s="339"/>
    </row>
    <row r="121" s="338" customFormat="1" ht="12.75">
      <c r="H121" s="339"/>
    </row>
    <row r="122" spans="1:8" s="338" customFormat="1" ht="12.75">
      <c r="A122" s="39" t="s">
        <v>88</v>
      </c>
      <c r="B122" s="39" t="s">
        <v>53</v>
      </c>
      <c r="C122" s="39" t="s">
        <v>50</v>
      </c>
      <c r="D122" s="39" t="s">
        <v>48</v>
      </c>
      <c r="E122" s="39" t="s">
        <v>48</v>
      </c>
      <c r="F122" s="93" t="s">
        <v>132</v>
      </c>
      <c r="G122" s="31">
        <v>0</v>
      </c>
      <c r="H122" s="339"/>
    </row>
    <row r="123" spans="1:8" s="338" customFormat="1" ht="12.75">
      <c r="A123" s="39" t="s">
        <v>88</v>
      </c>
      <c r="B123" s="39" t="s">
        <v>53</v>
      </c>
      <c r="C123" s="39" t="s">
        <v>50</v>
      </c>
      <c r="D123" s="39" t="s">
        <v>49</v>
      </c>
      <c r="E123" s="39"/>
      <c r="F123" s="93" t="s">
        <v>133</v>
      </c>
      <c r="G123" s="35">
        <f>SUM(G124:G124)</f>
        <v>0</v>
      </c>
      <c r="H123" s="339"/>
    </row>
    <row r="124" spans="1:8" s="338" customFormat="1" ht="12.75">
      <c r="A124" s="39" t="s">
        <v>88</v>
      </c>
      <c r="B124" s="39" t="s">
        <v>53</v>
      </c>
      <c r="C124" s="39" t="s">
        <v>50</v>
      </c>
      <c r="D124" s="39" t="s">
        <v>49</v>
      </c>
      <c r="E124" s="39" t="s">
        <v>48</v>
      </c>
      <c r="F124" s="93" t="s">
        <v>132</v>
      </c>
      <c r="G124" s="31">
        <v>0</v>
      </c>
      <c r="H124" s="339"/>
    </row>
    <row r="125" spans="1:8" s="338" customFormat="1" ht="12.75">
      <c r="A125" s="39" t="s">
        <v>88</v>
      </c>
      <c r="B125" s="39" t="s">
        <v>53</v>
      </c>
      <c r="C125" s="39" t="s">
        <v>50</v>
      </c>
      <c r="D125" s="39" t="s">
        <v>50</v>
      </c>
      <c r="E125" s="39"/>
      <c r="F125" s="93" t="s">
        <v>134</v>
      </c>
      <c r="G125" s="31">
        <f>SUM(G126:G126)</f>
        <v>0</v>
      </c>
      <c r="H125" s="339"/>
    </row>
    <row r="126" spans="1:8" s="338" customFormat="1" ht="13.5" thickBot="1">
      <c r="A126" s="117" t="s">
        <v>88</v>
      </c>
      <c r="B126" s="117" t="s">
        <v>53</v>
      </c>
      <c r="C126" s="117" t="s">
        <v>48</v>
      </c>
      <c r="D126" s="117" t="s">
        <v>50</v>
      </c>
      <c r="E126" s="117" t="s">
        <v>48</v>
      </c>
      <c r="F126" s="100" t="s">
        <v>150</v>
      </c>
      <c r="G126" s="30">
        <v>0</v>
      </c>
      <c r="H126" s="339"/>
    </row>
    <row r="127" spans="1:8" s="338" customFormat="1" ht="13.5" thickBot="1">
      <c r="A127" s="56" t="s">
        <v>88</v>
      </c>
      <c r="B127" s="55" t="s">
        <v>53</v>
      </c>
      <c r="C127" s="57" t="s">
        <v>51</v>
      </c>
      <c r="D127" s="56"/>
      <c r="E127" s="55"/>
      <c r="F127" s="54" t="s">
        <v>136</v>
      </c>
      <c r="G127" s="32">
        <f>SUM(G128:G130)</f>
        <v>0</v>
      </c>
      <c r="H127" s="339"/>
    </row>
    <row r="128" spans="1:8" s="338" customFormat="1" ht="12.75">
      <c r="A128" s="47" t="s">
        <v>88</v>
      </c>
      <c r="B128" s="45" t="s">
        <v>53</v>
      </c>
      <c r="C128" s="46" t="s">
        <v>51</v>
      </c>
      <c r="D128" s="47" t="s">
        <v>56</v>
      </c>
      <c r="E128" s="45"/>
      <c r="F128" s="43" t="s">
        <v>137</v>
      </c>
      <c r="G128" s="42">
        <v>0</v>
      </c>
      <c r="H128" s="339"/>
    </row>
    <row r="129" spans="1:8" s="338" customFormat="1" ht="12.75">
      <c r="A129" s="39" t="s">
        <v>88</v>
      </c>
      <c r="B129" s="38" t="s">
        <v>53</v>
      </c>
      <c r="C129" s="40" t="s">
        <v>51</v>
      </c>
      <c r="D129" s="39" t="s">
        <v>63</v>
      </c>
      <c r="E129" s="38"/>
      <c r="F129" s="37" t="s">
        <v>138</v>
      </c>
      <c r="G129" s="31">
        <v>0</v>
      </c>
      <c r="H129" s="339"/>
    </row>
    <row r="130" spans="1:8" s="338" customFormat="1" ht="12.75">
      <c r="A130" s="39" t="s">
        <v>88</v>
      </c>
      <c r="B130" s="38" t="s">
        <v>53</v>
      </c>
      <c r="C130" s="40" t="s">
        <v>51</v>
      </c>
      <c r="D130" s="39" t="s">
        <v>64</v>
      </c>
      <c r="E130" s="38"/>
      <c r="F130" s="37" t="s">
        <v>139</v>
      </c>
      <c r="G130" s="31">
        <v>0</v>
      </c>
      <c r="H130" s="339"/>
    </row>
    <row r="131" spans="1:8" s="338" customFormat="1" ht="12.75">
      <c r="A131" s="109" t="s">
        <v>88</v>
      </c>
      <c r="B131" s="118" t="s">
        <v>53</v>
      </c>
      <c r="C131" s="119" t="s">
        <v>56</v>
      </c>
      <c r="D131" s="109"/>
      <c r="E131" s="118"/>
      <c r="F131" s="120" t="s">
        <v>140</v>
      </c>
      <c r="G131" s="35">
        <f>SUM(G132+G135+G136+G138)</f>
        <v>0</v>
      </c>
      <c r="H131" s="339"/>
    </row>
    <row r="132" spans="1:8" s="338" customFormat="1" ht="12.75">
      <c r="A132" s="39" t="s">
        <v>88</v>
      </c>
      <c r="B132" s="38" t="s">
        <v>53</v>
      </c>
      <c r="C132" s="40" t="s">
        <v>56</v>
      </c>
      <c r="D132" s="39" t="s">
        <v>48</v>
      </c>
      <c r="E132" s="38"/>
      <c r="F132" s="37" t="s">
        <v>141</v>
      </c>
      <c r="G132" s="35">
        <f>SUM(G133:G134)</f>
        <v>0</v>
      </c>
      <c r="H132" s="339"/>
    </row>
    <row r="133" spans="1:8" s="338" customFormat="1" ht="12.75">
      <c r="A133" s="39" t="s">
        <v>88</v>
      </c>
      <c r="B133" s="38" t="s">
        <v>53</v>
      </c>
      <c r="C133" s="40" t="s">
        <v>56</v>
      </c>
      <c r="D133" s="39" t="s">
        <v>48</v>
      </c>
      <c r="E133" s="38" t="s">
        <v>48</v>
      </c>
      <c r="F133" s="37" t="s">
        <v>142</v>
      </c>
      <c r="G133" s="31">
        <v>0</v>
      </c>
      <c r="H133" s="339"/>
    </row>
    <row r="134" spans="1:8" s="338" customFormat="1" ht="12.75">
      <c r="A134" s="39" t="s">
        <v>88</v>
      </c>
      <c r="B134" s="38" t="s">
        <v>53</v>
      </c>
      <c r="C134" s="40" t="s">
        <v>56</v>
      </c>
      <c r="D134" s="39" t="s">
        <v>48</v>
      </c>
      <c r="E134" s="38" t="s">
        <v>49</v>
      </c>
      <c r="F134" s="37" t="s">
        <v>143</v>
      </c>
      <c r="G134" s="31">
        <v>0</v>
      </c>
      <c r="H134" s="339"/>
    </row>
    <row r="135" spans="1:8" s="338" customFormat="1" ht="12.75">
      <c r="A135" s="39" t="s">
        <v>88</v>
      </c>
      <c r="B135" s="38" t="s">
        <v>53</v>
      </c>
      <c r="C135" s="40" t="s">
        <v>56</v>
      </c>
      <c r="D135" s="39" t="s">
        <v>49</v>
      </c>
      <c r="E135" s="38"/>
      <c r="F135" s="37" t="s">
        <v>24</v>
      </c>
      <c r="G135" s="31">
        <v>0</v>
      </c>
      <c r="H135" s="339"/>
    </row>
    <row r="136" spans="1:8" s="338" customFormat="1" ht="12.75">
      <c r="A136" s="39" t="s">
        <v>88</v>
      </c>
      <c r="B136" s="38" t="s">
        <v>53</v>
      </c>
      <c r="C136" s="40" t="s">
        <v>56</v>
      </c>
      <c r="D136" s="39" t="s">
        <v>50</v>
      </c>
      <c r="E136" s="38"/>
      <c r="F136" s="37" t="s">
        <v>144</v>
      </c>
      <c r="G136" s="31">
        <f>SUM(G137)</f>
        <v>0</v>
      </c>
      <c r="H136" s="339"/>
    </row>
    <row r="137" spans="1:8" s="338" customFormat="1" ht="12.75">
      <c r="A137" s="39" t="s">
        <v>88</v>
      </c>
      <c r="B137" s="38" t="s">
        <v>53</v>
      </c>
      <c r="C137" s="40" t="s">
        <v>56</v>
      </c>
      <c r="D137" s="39" t="s">
        <v>50</v>
      </c>
      <c r="E137" s="38" t="s">
        <v>48</v>
      </c>
      <c r="F137" s="37" t="s">
        <v>145</v>
      </c>
      <c r="G137" s="31">
        <v>0</v>
      </c>
      <c r="H137" s="339"/>
    </row>
    <row r="138" spans="1:8" s="338" customFormat="1" ht="13.5" thickBot="1">
      <c r="A138" s="66" t="s">
        <v>88</v>
      </c>
      <c r="B138" s="65" t="s">
        <v>53</v>
      </c>
      <c r="C138" s="67" t="s">
        <v>56</v>
      </c>
      <c r="D138" s="66" t="s">
        <v>51</v>
      </c>
      <c r="E138" s="65"/>
      <c r="F138" s="64" t="s">
        <v>146</v>
      </c>
      <c r="G138" s="63">
        <v>0</v>
      </c>
      <c r="H138" s="339"/>
    </row>
    <row r="139" spans="1:8" s="338" customFormat="1" ht="13.5" thickBot="1">
      <c r="A139" s="76" t="s">
        <v>88</v>
      </c>
      <c r="B139" s="75" t="s">
        <v>46</v>
      </c>
      <c r="C139" s="77"/>
      <c r="D139" s="76"/>
      <c r="E139" s="75"/>
      <c r="F139" s="29" t="s">
        <v>151</v>
      </c>
      <c r="G139" s="32">
        <f>SUM(G140:G146)</f>
        <v>0</v>
      </c>
      <c r="H139" s="393"/>
    </row>
    <row r="140" spans="1:8" s="338" customFormat="1" ht="12.75">
      <c r="A140" s="47" t="s">
        <v>88</v>
      </c>
      <c r="B140" s="45" t="s">
        <v>46</v>
      </c>
      <c r="C140" s="46" t="s">
        <v>48</v>
      </c>
      <c r="D140" s="47"/>
      <c r="E140" s="45"/>
      <c r="F140" s="43" t="s">
        <v>152</v>
      </c>
      <c r="G140" s="42">
        <f>6913333-5780000+6878389-8011722</f>
        <v>0</v>
      </c>
      <c r="H140" s="339"/>
    </row>
    <row r="141" spans="1:8" s="338" customFormat="1" ht="12.75">
      <c r="A141" s="39" t="s">
        <v>88</v>
      </c>
      <c r="B141" s="38" t="s">
        <v>46</v>
      </c>
      <c r="C141" s="40" t="s">
        <v>49</v>
      </c>
      <c r="D141" s="39"/>
      <c r="E141" s="38"/>
      <c r="F141" s="37" t="s">
        <v>153</v>
      </c>
      <c r="G141" s="31">
        <v>0</v>
      </c>
      <c r="H141" s="339" t="s">
        <v>340</v>
      </c>
    </row>
    <row r="142" spans="1:9" s="338" customFormat="1" ht="12.75">
      <c r="A142" s="39" t="s">
        <v>88</v>
      </c>
      <c r="B142" s="38" t="s">
        <v>46</v>
      </c>
      <c r="C142" s="40" t="s">
        <v>51</v>
      </c>
      <c r="D142" s="39"/>
      <c r="E142" s="38"/>
      <c r="F142" s="37" t="s">
        <v>154</v>
      </c>
      <c r="G142" s="31">
        <f>23008297-22806404+0-201893</f>
        <v>0</v>
      </c>
      <c r="H142" s="82" t="s">
        <v>340</v>
      </c>
      <c r="I142" s="338" t="s">
        <v>340</v>
      </c>
    </row>
    <row r="143" spans="1:9" s="338" customFormat="1" ht="12.75">
      <c r="A143" s="39" t="s">
        <v>88</v>
      </c>
      <c r="B143" s="38" t="s">
        <v>46</v>
      </c>
      <c r="C143" s="40" t="s">
        <v>56</v>
      </c>
      <c r="D143" s="39"/>
      <c r="E143" s="38"/>
      <c r="F143" s="37" t="s">
        <v>8</v>
      </c>
      <c r="G143" s="31">
        <v>0</v>
      </c>
      <c r="H143" s="339" t="s">
        <v>340</v>
      </c>
      <c r="I143" s="339" t="s">
        <v>340</v>
      </c>
    </row>
    <row r="144" spans="1:9" s="338" customFormat="1" ht="12.75">
      <c r="A144" s="39" t="s">
        <v>88</v>
      </c>
      <c r="B144" s="38" t="s">
        <v>46</v>
      </c>
      <c r="C144" s="40" t="s">
        <v>64</v>
      </c>
      <c r="D144" s="39"/>
      <c r="E144" s="38"/>
      <c r="F144" s="37" t="s">
        <v>155</v>
      </c>
      <c r="G144" s="31">
        <v>0</v>
      </c>
      <c r="H144" s="339" t="s">
        <v>340</v>
      </c>
      <c r="I144" s="339" t="s">
        <v>340</v>
      </c>
    </row>
    <row r="145" spans="1:9" s="338" customFormat="1" ht="12.75">
      <c r="A145" s="39" t="s">
        <v>88</v>
      </c>
      <c r="B145" s="38" t="s">
        <v>46</v>
      </c>
      <c r="C145" s="40" t="s">
        <v>52</v>
      </c>
      <c r="D145" s="39"/>
      <c r="E145" s="38"/>
      <c r="F145" s="37" t="s">
        <v>3</v>
      </c>
      <c r="G145" s="31">
        <f>SUM(G146:G146)</f>
        <v>0</v>
      </c>
      <c r="H145" s="339" t="s">
        <v>340</v>
      </c>
      <c r="I145" s="338" t="s">
        <v>340</v>
      </c>
    </row>
    <row r="146" spans="1:9" s="338" customFormat="1" ht="13.5" thickBot="1">
      <c r="A146" s="66"/>
      <c r="B146" s="65"/>
      <c r="C146" s="67"/>
      <c r="D146" s="65" t="s">
        <v>52</v>
      </c>
      <c r="E146" s="44"/>
      <c r="F146" s="64" t="s">
        <v>3</v>
      </c>
      <c r="G146" s="63">
        <v>0</v>
      </c>
      <c r="H146" s="339" t="s">
        <v>340</v>
      </c>
      <c r="I146" s="339" t="s">
        <v>340</v>
      </c>
    </row>
    <row r="147" spans="1:9" s="338" customFormat="1" ht="13.5" thickBot="1">
      <c r="A147" s="76" t="s">
        <v>88</v>
      </c>
      <c r="B147" s="75" t="s">
        <v>59</v>
      </c>
      <c r="C147" s="77"/>
      <c r="D147" s="76"/>
      <c r="E147" s="75"/>
      <c r="F147" s="29" t="s">
        <v>156</v>
      </c>
      <c r="G147" s="32">
        <f>SUM(G148+G150+G151)</f>
        <v>1239611</v>
      </c>
      <c r="H147" s="81" t="s">
        <v>340</v>
      </c>
      <c r="I147" s="339" t="s">
        <v>340</v>
      </c>
    </row>
    <row r="148" spans="1:9" s="338" customFormat="1" ht="12.75">
      <c r="A148" s="47" t="s">
        <v>88</v>
      </c>
      <c r="B148" s="45" t="s">
        <v>59</v>
      </c>
      <c r="C148" s="46" t="s">
        <v>48</v>
      </c>
      <c r="D148" s="47"/>
      <c r="E148" s="45"/>
      <c r="F148" s="43" t="s">
        <v>9</v>
      </c>
      <c r="G148" s="42">
        <f>SUM(G149)</f>
        <v>0</v>
      </c>
      <c r="H148" s="339" t="s">
        <v>340</v>
      </c>
      <c r="I148" s="339" t="s">
        <v>340</v>
      </c>
    </row>
    <row r="149" spans="1:8" s="338" customFormat="1" ht="12.75">
      <c r="A149" s="39" t="s">
        <v>88</v>
      </c>
      <c r="B149" s="38" t="s">
        <v>59</v>
      </c>
      <c r="C149" s="40" t="s">
        <v>48</v>
      </c>
      <c r="D149" s="38" t="s">
        <v>48</v>
      </c>
      <c r="E149" s="44"/>
      <c r="F149" s="37" t="s">
        <v>157</v>
      </c>
      <c r="G149" s="31">
        <v>0</v>
      </c>
      <c r="H149" s="81"/>
    </row>
    <row r="150" spans="1:9" s="338" customFormat="1" ht="12.75">
      <c r="A150" s="39" t="s">
        <v>88</v>
      </c>
      <c r="B150" s="38" t="s">
        <v>59</v>
      </c>
      <c r="C150" s="40" t="s">
        <v>50</v>
      </c>
      <c r="D150" s="39"/>
      <c r="E150" s="38"/>
      <c r="F150" s="37" t="s">
        <v>158</v>
      </c>
      <c r="G150" s="31">
        <v>0</v>
      </c>
      <c r="H150" s="339"/>
      <c r="I150" s="338" t="s">
        <v>340</v>
      </c>
    </row>
    <row r="151" spans="1:9" s="338" customFormat="1" ht="12.75">
      <c r="A151" s="71" t="s">
        <v>88</v>
      </c>
      <c r="B151" s="70" t="s">
        <v>59</v>
      </c>
      <c r="C151" s="72" t="s">
        <v>51</v>
      </c>
      <c r="D151" s="71"/>
      <c r="E151" s="70"/>
      <c r="F151" s="69" t="s">
        <v>159</v>
      </c>
      <c r="G151" s="31">
        <f>15650168-13677224+5478603-6211936</f>
        <v>1239611</v>
      </c>
      <c r="H151" s="339"/>
      <c r="I151" s="338" t="s">
        <v>340</v>
      </c>
    </row>
    <row r="152" spans="1:8" s="338" customFormat="1" ht="14.25" thickBot="1">
      <c r="A152" s="352" t="s">
        <v>160</v>
      </c>
      <c r="B152" s="353"/>
      <c r="C152" s="354"/>
      <c r="D152" s="352"/>
      <c r="E152" s="353"/>
      <c r="F152" s="355" t="s">
        <v>11</v>
      </c>
      <c r="G152" s="351">
        <f>G153+G156+G160+G165+G191+G201+G210+G215+G228+G243+G249+G254</f>
        <v>43738509</v>
      </c>
      <c r="H152" s="339" t="s">
        <v>340</v>
      </c>
    </row>
    <row r="153" spans="1:8" s="338" customFormat="1" ht="13.5" thickBot="1">
      <c r="A153" s="76" t="s">
        <v>160</v>
      </c>
      <c r="B153" s="75" t="s">
        <v>47</v>
      </c>
      <c r="C153" s="77"/>
      <c r="D153" s="76"/>
      <c r="E153" s="75"/>
      <c r="F153" s="29" t="s">
        <v>12</v>
      </c>
      <c r="G153" s="32">
        <f>SUM(G154:G155)</f>
        <v>571330</v>
      </c>
      <c r="H153" s="339" t="s">
        <v>340</v>
      </c>
    </row>
    <row r="154" spans="1:10" s="338" customFormat="1" ht="13.5" thickBot="1">
      <c r="A154" s="61" t="s">
        <v>160</v>
      </c>
      <c r="B154" s="60" t="s">
        <v>47</v>
      </c>
      <c r="C154" s="62" t="s">
        <v>48</v>
      </c>
      <c r="D154" s="61"/>
      <c r="E154" s="60"/>
      <c r="F154" s="59" t="s">
        <v>161</v>
      </c>
      <c r="G154" s="58">
        <f>4341487-4068177+1805616-1937036</f>
        <v>141890</v>
      </c>
      <c r="H154" s="339"/>
      <c r="J154" s="339"/>
    </row>
    <row r="155" spans="1:8" s="338" customFormat="1" ht="13.5" thickBot="1">
      <c r="A155" s="52" t="s">
        <v>160</v>
      </c>
      <c r="B155" s="51" t="s">
        <v>47</v>
      </c>
      <c r="C155" s="53" t="s">
        <v>49</v>
      </c>
      <c r="D155" s="52"/>
      <c r="E155" s="51"/>
      <c r="F155" s="50" t="s">
        <v>162</v>
      </c>
      <c r="G155" s="49">
        <f>313180-0+436259-319999</f>
        <v>429440</v>
      </c>
      <c r="H155" s="339"/>
    </row>
    <row r="156" spans="1:8" s="338" customFormat="1" ht="13.5" thickBot="1">
      <c r="A156" s="76" t="s">
        <v>160</v>
      </c>
      <c r="B156" s="75" t="s">
        <v>53</v>
      </c>
      <c r="C156" s="77"/>
      <c r="D156" s="76"/>
      <c r="E156" s="75"/>
      <c r="F156" s="29" t="s">
        <v>163</v>
      </c>
      <c r="G156" s="32">
        <f>SUM(G157:G159)</f>
        <v>1668309</v>
      </c>
      <c r="H156" s="82" t="s">
        <v>340</v>
      </c>
    </row>
    <row r="157" spans="1:8" s="338" customFormat="1" ht="13.5" thickBot="1">
      <c r="A157" s="52" t="s">
        <v>160</v>
      </c>
      <c r="B157" s="51" t="s">
        <v>53</v>
      </c>
      <c r="C157" s="53" t="s">
        <v>48</v>
      </c>
      <c r="D157" s="52"/>
      <c r="E157" s="51"/>
      <c r="F157" s="50" t="s">
        <v>164</v>
      </c>
      <c r="G157" s="49">
        <f>655100-0+-258000-397100</f>
        <v>0</v>
      </c>
      <c r="H157" s="82"/>
    </row>
    <row r="158" spans="1:8" s="338" customFormat="1" ht="12.75">
      <c r="A158" s="47" t="s">
        <v>160</v>
      </c>
      <c r="B158" s="45" t="s">
        <v>53</v>
      </c>
      <c r="C158" s="46" t="s">
        <v>49</v>
      </c>
      <c r="D158" s="47"/>
      <c r="E158" s="45"/>
      <c r="F158" s="43" t="s">
        <v>165</v>
      </c>
      <c r="G158" s="128">
        <f>183022-183022+1668309-0</f>
        <v>1668309</v>
      </c>
      <c r="H158" s="81" t="s">
        <v>340</v>
      </c>
    </row>
    <row r="159" spans="1:8" s="338" customFormat="1" ht="13.5" thickBot="1">
      <c r="A159" s="39" t="s">
        <v>160</v>
      </c>
      <c r="B159" s="122" t="s">
        <v>53</v>
      </c>
      <c r="C159" s="123" t="s">
        <v>50</v>
      </c>
      <c r="D159" s="123"/>
      <c r="E159" s="123"/>
      <c r="F159" s="124" t="s">
        <v>166</v>
      </c>
      <c r="G159" s="400">
        <f>71400-0+-71400-0</f>
        <v>0</v>
      </c>
      <c r="H159" s="82"/>
    </row>
    <row r="160" spans="1:8" s="338" customFormat="1" ht="13.5" thickBot="1">
      <c r="A160" s="76" t="s">
        <v>160</v>
      </c>
      <c r="B160" s="75" t="s">
        <v>46</v>
      </c>
      <c r="C160" s="77"/>
      <c r="D160" s="76"/>
      <c r="E160" s="75"/>
      <c r="F160" s="29" t="s">
        <v>13</v>
      </c>
      <c r="G160" s="32">
        <f>SUM(G161:G164)</f>
        <v>0</v>
      </c>
      <c r="H160" s="82" t="s">
        <v>340</v>
      </c>
    </row>
    <row r="161" spans="1:8" s="338" customFormat="1" ht="12.75">
      <c r="A161" s="102" t="s">
        <v>160</v>
      </c>
      <c r="B161" s="125" t="s">
        <v>46</v>
      </c>
      <c r="C161" s="126" t="s">
        <v>48</v>
      </c>
      <c r="D161" s="102"/>
      <c r="E161" s="125"/>
      <c r="F161" s="127" t="s">
        <v>167</v>
      </c>
      <c r="G161" s="128">
        <v>0</v>
      </c>
      <c r="H161" s="82"/>
    </row>
    <row r="162" spans="1:8" s="338" customFormat="1" ht="12.75">
      <c r="A162" s="39" t="s">
        <v>160</v>
      </c>
      <c r="B162" s="38" t="s">
        <v>46</v>
      </c>
      <c r="C162" s="40" t="s">
        <v>49</v>
      </c>
      <c r="D162" s="39"/>
      <c r="E162" s="38"/>
      <c r="F162" s="37" t="s">
        <v>168</v>
      </c>
      <c r="G162" s="31">
        <v>0</v>
      </c>
      <c r="H162" s="82"/>
    </row>
    <row r="163" spans="1:8" s="338" customFormat="1" ht="12.75">
      <c r="A163" s="39" t="s">
        <v>160</v>
      </c>
      <c r="B163" s="38" t="s">
        <v>46</v>
      </c>
      <c r="C163" s="40" t="s">
        <v>50</v>
      </c>
      <c r="D163" s="39"/>
      <c r="E163" s="38"/>
      <c r="F163" s="129" t="s">
        <v>169</v>
      </c>
      <c r="G163" s="31">
        <v>0</v>
      </c>
      <c r="H163" s="339"/>
    </row>
    <row r="164" spans="1:8" s="338" customFormat="1" ht="13.5" thickBot="1">
      <c r="A164" s="99" t="s">
        <v>160</v>
      </c>
      <c r="B164" s="130" t="s">
        <v>46</v>
      </c>
      <c r="C164" s="131" t="s">
        <v>52</v>
      </c>
      <c r="D164" s="99"/>
      <c r="E164" s="130"/>
      <c r="F164" s="132" t="s">
        <v>170</v>
      </c>
      <c r="G164" s="30">
        <v>0</v>
      </c>
      <c r="H164" s="339"/>
    </row>
    <row r="165" spans="1:8" s="338" customFormat="1" ht="13.5" thickBot="1">
      <c r="A165" s="78" t="s">
        <v>160</v>
      </c>
      <c r="B165" s="76" t="s">
        <v>59</v>
      </c>
      <c r="C165" s="77"/>
      <c r="D165" s="76"/>
      <c r="E165" s="75"/>
      <c r="F165" s="29" t="s">
        <v>171</v>
      </c>
      <c r="G165" s="32">
        <f>SUM(G166:G190)</f>
        <v>5764684</v>
      </c>
      <c r="H165" s="339"/>
    </row>
    <row r="166" spans="1:8" s="338" customFormat="1" ht="12.75">
      <c r="A166" s="48" t="s">
        <v>160</v>
      </c>
      <c r="B166" s="47" t="s">
        <v>59</v>
      </c>
      <c r="C166" s="46" t="s">
        <v>48</v>
      </c>
      <c r="D166" s="47"/>
      <c r="E166" s="45"/>
      <c r="F166" s="43" t="s">
        <v>172</v>
      </c>
      <c r="G166" s="42">
        <f>1279410-1015804+416987-244495</f>
        <v>436098</v>
      </c>
      <c r="H166" s="339"/>
    </row>
    <row r="167" spans="1:8" s="338" customFormat="1" ht="12.75">
      <c r="A167" s="41" t="s">
        <v>160</v>
      </c>
      <c r="B167" s="39" t="s">
        <v>59</v>
      </c>
      <c r="C167" s="40" t="s">
        <v>49</v>
      </c>
      <c r="D167" s="39"/>
      <c r="E167" s="38"/>
      <c r="F167" s="37" t="s">
        <v>173</v>
      </c>
      <c r="G167" s="31">
        <f>45220-0+0-45220</f>
        <v>0</v>
      </c>
      <c r="H167" s="339"/>
    </row>
    <row r="168" spans="1:8" s="338" customFormat="1" ht="12.75">
      <c r="A168" s="41" t="s">
        <v>160</v>
      </c>
      <c r="B168" s="39" t="s">
        <v>59</v>
      </c>
      <c r="C168" s="40" t="s">
        <v>50</v>
      </c>
      <c r="D168" s="39"/>
      <c r="E168" s="38"/>
      <c r="F168" s="37" t="s">
        <v>174</v>
      </c>
      <c r="G168" s="31">
        <v>0</v>
      </c>
      <c r="H168" s="339"/>
    </row>
    <row r="169" spans="1:8" s="338" customFormat="1" ht="12.75">
      <c r="A169" s="41" t="s">
        <v>160</v>
      </c>
      <c r="B169" s="39" t="s">
        <v>59</v>
      </c>
      <c r="C169" s="40" t="s">
        <v>51</v>
      </c>
      <c r="D169" s="39"/>
      <c r="E169" s="38"/>
      <c r="F169" s="37" t="s">
        <v>175</v>
      </c>
      <c r="G169" s="31">
        <v>0</v>
      </c>
      <c r="H169" s="339"/>
    </row>
    <row r="170" spans="1:8" s="338" customFormat="1" ht="12.75">
      <c r="A170" s="41" t="s">
        <v>160</v>
      </c>
      <c r="B170" s="39" t="s">
        <v>59</v>
      </c>
      <c r="C170" s="40" t="s">
        <v>56</v>
      </c>
      <c r="D170" s="39"/>
      <c r="E170" s="38"/>
      <c r="F170" s="37" t="s">
        <v>176</v>
      </c>
      <c r="G170" s="31">
        <v>0</v>
      </c>
      <c r="H170" s="339"/>
    </row>
    <row r="171" spans="1:8" s="338" customFormat="1" ht="12.75">
      <c r="A171" s="41" t="s">
        <v>160</v>
      </c>
      <c r="B171" s="39" t="s">
        <v>59</v>
      </c>
      <c r="C171" s="40" t="s">
        <v>63</v>
      </c>
      <c r="D171" s="39"/>
      <c r="E171" s="38"/>
      <c r="F171" s="37" t="s">
        <v>177</v>
      </c>
      <c r="G171" s="31">
        <f>132941-0+37999-24800</f>
        <v>146140</v>
      </c>
      <c r="H171" s="339"/>
    </row>
    <row r="172" spans="1:8" s="338" customFormat="1" ht="12.75">
      <c r="A172" s="41" t="s">
        <v>160</v>
      </c>
      <c r="B172" s="39" t="s">
        <v>59</v>
      </c>
      <c r="C172" s="40" t="s">
        <v>64</v>
      </c>
      <c r="D172" s="39"/>
      <c r="E172" s="38"/>
      <c r="F172" s="37" t="s">
        <v>178</v>
      </c>
      <c r="G172" s="31">
        <f>529388-529388+643930-2800</f>
        <v>641130</v>
      </c>
      <c r="H172" s="339"/>
    </row>
    <row r="173" spans="1:8" s="338" customFormat="1" ht="12.75">
      <c r="A173" s="41" t="s">
        <v>160</v>
      </c>
      <c r="B173" s="39" t="s">
        <v>59</v>
      </c>
      <c r="C173" s="40" t="s">
        <v>65</v>
      </c>
      <c r="D173" s="39"/>
      <c r="E173" s="38"/>
      <c r="F173" s="37" t="s">
        <v>179</v>
      </c>
      <c r="G173" s="31">
        <f>32200-0+4800-32200</f>
        <v>4800</v>
      </c>
      <c r="H173" s="339"/>
    </row>
    <row r="174" spans="1:8" s="338" customFormat="1" ht="12.75">
      <c r="A174" s="41" t="s">
        <v>160</v>
      </c>
      <c r="B174" s="39" t="s">
        <v>59</v>
      </c>
      <c r="C174" s="40" t="s">
        <v>97</v>
      </c>
      <c r="D174" s="39"/>
      <c r="E174" s="38"/>
      <c r="F174" s="37" t="s">
        <v>180</v>
      </c>
      <c r="G174" s="31">
        <f>3402762-1774409+707432-1607749</f>
        <v>728036</v>
      </c>
      <c r="H174" s="339"/>
    </row>
    <row r="175" s="338" customFormat="1" ht="12.75">
      <c r="H175" s="339"/>
    </row>
    <row r="176" s="338" customFormat="1" ht="12.75">
      <c r="H176" s="339"/>
    </row>
    <row r="177" spans="1:8" s="338" customFormat="1" ht="12.75">
      <c r="A177" s="121"/>
      <c r="B177" s="121"/>
      <c r="C177" s="121"/>
      <c r="D177" s="121"/>
      <c r="E177" s="121"/>
      <c r="F177" s="107"/>
      <c r="G177" s="115"/>
      <c r="H177" s="339"/>
    </row>
    <row r="178" spans="1:8" s="338" customFormat="1" ht="12.75">
      <c r="A178" s="121"/>
      <c r="B178" s="121"/>
      <c r="C178" s="121"/>
      <c r="D178" s="121"/>
      <c r="E178" s="121"/>
      <c r="F178" s="107"/>
      <c r="G178" s="115"/>
      <c r="H178" s="339"/>
    </row>
    <row r="179" spans="1:8" s="338" customFormat="1" ht="12.75">
      <c r="A179" s="121"/>
      <c r="B179" s="121"/>
      <c r="C179" s="121"/>
      <c r="D179" s="121"/>
      <c r="E179" s="121"/>
      <c r="F179" s="107"/>
      <c r="G179" s="115"/>
      <c r="H179" s="339"/>
    </row>
    <row r="180" spans="1:8" s="338" customFormat="1" ht="12.75">
      <c r="A180" s="121"/>
      <c r="B180" s="121"/>
      <c r="C180" s="121"/>
      <c r="D180" s="121"/>
      <c r="E180" s="121"/>
      <c r="F180" s="107"/>
      <c r="G180" s="115"/>
      <c r="H180" s="339"/>
    </row>
    <row r="181" spans="1:8" s="338" customFormat="1" ht="14.25" customHeight="1">
      <c r="A181" s="21" t="s">
        <v>332</v>
      </c>
      <c r="B181" s="121"/>
      <c r="C181" s="121"/>
      <c r="D181" s="121"/>
      <c r="E181" s="121"/>
      <c r="F181" s="107"/>
      <c r="G181" s="115"/>
      <c r="H181" s="339"/>
    </row>
    <row r="182" spans="8:9" s="338" customFormat="1" ht="12.75">
      <c r="H182" s="339"/>
      <c r="I182" s="339"/>
    </row>
    <row r="183" spans="1:9" s="338" customFormat="1" ht="12.75">
      <c r="A183" s="41" t="s">
        <v>160</v>
      </c>
      <c r="B183" s="39" t="s">
        <v>59</v>
      </c>
      <c r="C183" s="40" t="s">
        <v>101</v>
      </c>
      <c r="D183" s="39"/>
      <c r="E183" s="38"/>
      <c r="F183" s="37" t="s">
        <v>181</v>
      </c>
      <c r="G183" s="31">
        <f>2270483-1271517</f>
        <v>998966</v>
      </c>
      <c r="H183" s="339"/>
      <c r="I183" s="339"/>
    </row>
    <row r="184" spans="1:9" s="338" customFormat="1" ht="12.75">
      <c r="A184" s="41" t="s">
        <v>160</v>
      </c>
      <c r="B184" s="39" t="s">
        <v>59</v>
      </c>
      <c r="C184" s="40" t="s">
        <v>104</v>
      </c>
      <c r="D184" s="39"/>
      <c r="E184" s="38"/>
      <c r="F184" s="37" t="s">
        <v>182</v>
      </c>
      <c r="G184" s="31">
        <f>278401-0</f>
        <v>278401</v>
      </c>
      <c r="H184" s="339"/>
      <c r="I184" s="339"/>
    </row>
    <row r="185" spans="1:9" s="338" customFormat="1" ht="12.75">
      <c r="A185" s="41" t="s">
        <v>160</v>
      </c>
      <c r="B185" s="39" t="s">
        <v>59</v>
      </c>
      <c r="C185" s="40" t="s">
        <v>183</v>
      </c>
      <c r="D185" s="133"/>
      <c r="E185" s="134"/>
      <c r="F185" s="37" t="s">
        <v>184</v>
      </c>
      <c r="G185" s="31">
        <f>754519-216100+1917744-556369</f>
        <v>1899794</v>
      </c>
      <c r="H185" s="339"/>
      <c r="I185" s="339"/>
    </row>
    <row r="186" spans="1:9" s="338" customFormat="1" ht="12.75">
      <c r="A186" s="41" t="s">
        <v>160</v>
      </c>
      <c r="B186" s="39" t="s">
        <v>59</v>
      </c>
      <c r="C186" s="40" t="s">
        <v>148</v>
      </c>
      <c r="D186" s="133"/>
      <c r="E186" s="134"/>
      <c r="F186" s="37" t="s">
        <v>185</v>
      </c>
      <c r="G186" s="31">
        <f>89914-0</f>
        <v>89914</v>
      </c>
      <c r="H186" s="339"/>
      <c r="I186" s="339"/>
    </row>
    <row r="187" spans="1:9" s="338" customFormat="1" ht="12.75">
      <c r="A187" s="41" t="s">
        <v>160</v>
      </c>
      <c r="B187" s="39" t="s">
        <v>59</v>
      </c>
      <c r="C187" s="40" t="s">
        <v>107</v>
      </c>
      <c r="D187" s="133"/>
      <c r="E187" s="134"/>
      <c r="F187" s="37" t="s">
        <v>186</v>
      </c>
      <c r="G187" s="31">
        <v>0</v>
      </c>
      <c r="H187" s="339"/>
      <c r="I187" s="339"/>
    </row>
    <row r="188" spans="1:9" s="338" customFormat="1" ht="12.75">
      <c r="A188" s="41" t="s">
        <v>160</v>
      </c>
      <c r="B188" s="39" t="s">
        <v>59</v>
      </c>
      <c r="C188" s="40" t="s">
        <v>187</v>
      </c>
      <c r="D188" s="133"/>
      <c r="E188" s="134"/>
      <c r="F188" s="37" t="s">
        <v>188</v>
      </c>
      <c r="G188" s="31">
        <f>293283-0+302950-293233</f>
        <v>303000</v>
      </c>
      <c r="H188" s="339"/>
      <c r="I188" s="339"/>
    </row>
    <row r="189" spans="1:9" s="338" customFormat="1" ht="12.75">
      <c r="A189" s="41" t="s">
        <v>160</v>
      </c>
      <c r="B189" s="39" t="s">
        <v>59</v>
      </c>
      <c r="C189" s="40" t="s">
        <v>189</v>
      </c>
      <c r="D189" s="133"/>
      <c r="E189" s="134"/>
      <c r="F189" s="37" t="s">
        <v>190</v>
      </c>
      <c r="G189" s="31">
        <v>0</v>
      </c>
      <c r="H189" s="339"/>
      <c r="I189" s="339"/>
    </row>
    <row r="190" spans="1:9" s="338" customFormat="1" ht="13.5" thickBot="1">
      <c r="A190" s="68" t="s">
        <v>160</v>
      </c>
      <c r="B190" s="66" t="s">
        <v>59</v>
      </c>
      <c r="C190" s="67" t="s">
        <v>52</v>
      </c>
      <c r="D190" s="135"/>
      <c r="E190" s="136"/>
      <c r="F190" s="64" t="s">
        <v>2</v>
      </c>
      <c r="G190" s="63">
        <f>131092-131092+585052-346647</f>
        <v>238405</v>
      </c>
      <c r="H190" s="339"/>
      <c r="I190" s="339"/>
    </row>
    <row r="191" spans="1:9" s="338" customFormat="1" ht="13.5" thickBot="1">
      <c r="A191" s="78" t="s">
        <v>160</v>
      </c>
      <c r="B191" s="76" t="s">
        <v>55</v>
      </c>
      <c r="C191" s="77"/>
      <c r="D191" s="76"/>
      <c r="E191" s="75"/>
      <c r="F191" s="137" t="s">
        <v>191</v>
      </c>
      <c r="G191" s="32">
        <f>SUM(G192:G200)</f>
        <v>9705214</v>
      </c>
      <c r="H191" s="339"/>
      <c r="I191" s="339"/>
    </row>
    <row r="192" spans="1:9" s="338" customFormat="1" ht="12.75">
      <c r="A192" s="48" t="s">
        <v>160</v>
      </c>
      <c r="B192" s="47" t="s">
        <v>55</v>
      </c>
      <c r="C192" s="46" t="s">
        <v>48</v>
      </c>
      <c r="D192" s="90"/>
      <c r="E192" s="138"/>
      <c r="F192" s="139" t="s">
        <v>192</v>
      </c>
      <c r="G192" s="42">
        <f>14191368-1118697+29451310-34844450</f>
        <v>7679531</v>
      </c>
      <c r="H192" s="81"/>
      <c r="I192" s="339"/>
    </row>
    <row r="193" spans="1:9" s="338" customFormat="1" ht="12.75">
      <c r="A193" s="41" t="s">
        <v>160</v>
      </c>
      <c r="B193" s="39" t="s">
        <v>55</v>
      </c>
      <c r="C193" s="40" t="s">
        <v>49</v>
      </c>
      <c r="D193" s="39"/>
      <c r="E193" s="38"/>
      <c r="F193" s="140" t="s">
        <v>193</v>
      </c>
      <c r="G193" s="31">
        <f>1424907-1373267+3221205-3272845+2751234-2365991+1483760-1869003+3022313-3022313</f>
        <v>0</v>
      </c>
      <c r="H193" s="339"/>
      <c r="I193" s="339"/>
    </row>
    <row r="194" spans="1:9" s="338" customFormat="1" ht="12.75">
      <c r="A194" s="41" t="s">
        <v>160</v>
      </c>
      <c r="B194" s="39" t="s">
        <v>55</v>
      </c>
      <c r="C194" s="40" t="s">
        <v>50</v>
      </c>
      <c r="D194" s="39"/>
      <c r="E194" s="38"/>
      <c r="F194" s="140" t="s">
        <v>194</v>
      </c>
      <c r="G194" s="31">
        <f>100000-0+-1810-98190</f>
        <v>0</v>
      </c>
      <c r="H194" s="339"/>
      <c r="I194" s="339"/>
    </row>
    <row r="195" spans="1:9" s="338" customFormat="1" ht="12.75">
      <c r="A195" s="41" t="s">
        <v>160</v>
      </c>
      <c r="B195" s="39" t="s">
        <v>55</v>
      </c>
      <c r="C195" s="40" t="s">
        <v>51</v>
      </c>
      <c r="D195" s="39"/>
      <c r="E195" s="38"/>
      <c r="F195" s="140" t="s">
        <v>195</v>
      </c>
      <c r="G195" s="31">
        <f>340851-225862+1727109-114989</f>
        <v>1727109</v>
      </c>
      <c r="H195" s="339" t="s">
        <v>340</v>
      </c>
      <c r="I195" s="339"/>
    </row>
    <row r="196" spans="1:9" s="338" customFormat="1" ht="12.75">
      <c r="A196" s="41" t="s">
        <v>160</v>
      </c>
      <c r="B196" s="39" t="s">
        <v>55</v>
      </c>
      <c r="C196" s="40" t="s">
        <v>56</v>
      </c>
      <c r="D196" s="39"/>
      <c r="E196" s="38"/>
      <c r="F196" s="140" t="s">
        <v>196</v>
      </c>
      <c r="G196" s="31">
        <v>0</v>
      </c>
      <c r="H196" s="339" t="s">
        <v>340</v>
      </c>
      <c r="I196" s="339"/>
    </row>
    <row r="197" spans="1:9" s="338" customFormat="1" ht="12.75">
      <c r="A197" s="41" t="s">
        <v>160</v>
      </c>
      <c r="B197" s="39" t="s">
        <v>55</v>
      </c>
      <c r="C197" s="40" t="s">
        <v>63</v>
      </c>
      <c r="D197" s="133"/>
      <c r="E197" s="134"/>
      <c r="F197" s="140" t="s">
        <v>197</v>
      </c>
      <c r="G197" s="31">
        <f>2414849-2242849</f>
        <v>172000</v>
      </c>
      <c r="H197" s="339" t="s">
        <v>340</v>
      </c>
      <c r="I197" s="339"/>
    </row>
    <row r="198" spans="1:9" s="338" customFormat="1" ht="12.75">
      <c r="A198" s="41" t="s">
        <v>160</v>
      </c>
      <c r="B198" s="39" t="s">
        <v>55</v>
      </c>
      <c r="C198" s="40" t="s">
        <v>64</v>
      </c>
      <c r="D198" s="109"/>
      <c r="E198" s="118"/>
      <c r="F198" s="140" t="s">
        <v>198</v>
      </c>
      <c r="G198" s="31">
        <f>128007-42860+126574-85147</f>
        <v>126574</v>
      </c>
      <c r="H198" s="339" t="s">
        <v>340</v>
      </c>
      <c r="I198" s="339"/>
    </row>
    <row r="199" spans="1:9" s="338" customFormat="1" ht="12.75">
      <c r="A199" s="41" t="s">
        <v>160</v>
      </c>
      <c r="B199" s="39" t="s">
        <v>55</v>
      </c>
      <c r="C199" s="40" t="s">
        <v>65</v>
      </c>
      <c r="D199" s="109"/>
      <c r="E199" s="118"/>
      <c r="F199" s="140" t="s">
        <v>199</v>
      </c>
      <c r="G199" s="31">
        <v>0</v>
      </c>
      <c r="H199" s="81" t="s">
        <v>340</v>
      </c>
      <c r="I199" s="339"/>
    </row>
    <row r="200" spans="1:9" s="338" customFormat="1" ht="13.5" thickBot="1">
      <c r="A200" s="141" t="s">
        <v>160</v>
      </c>
      <c r="B200" s="123" t="s">
        <v>55</v>
      </c>
      <c r="C200" s="123" t="s">
        <v>52</v>
      </c>
      <c r="D200" s="142"/>
      <c r="E200" s="142"/>
      <c r="F200" s="143" t="s">
        <v>2</v>
      </c>
      <c r="G200" s="31">
        <v>0</v>
      </c>
      <c r="H200" s="339" t="s">
        <v>340</v>
      </c>
      <c r="I200" s="339"/>
    </row>
    <row r="201" spans="1:9" s="338" customFormat="1" ht="13.5" thickBot="1">
      <c r="A201" s="78" t="s">
        <v>160</v>
      </c>
      <c r="B201" s="76" t="s">
        <v>60</v>
      </c>
      <c r="C201" s="77"/>
      <c r="D201" s="76"/>
      <c r="E201" s="75"/>
      <c r="F201" s="29" t="s">
        <v>200</v>
      </c>
      <c r="G201" s="32">
        <f>SUM(G202:G209)</f>
        <v>2401325</v>
      </c>
      <c r="H201" s="339"/>
      <c r="I201" s="339"/>
    </row>
    <row r="202" spans="1:9" s="338" customFormat="1" ht="12.75">
      <c r="A202" s="48" t="s">
        <v>160</v>
      </c>
      <c r="B202" s="47" t="s">
        <v>60</v>
      </c>
      <c r="C202" s="46" t="s">
        <v>48</v>
      </c>
      <c r="D202" s="90"/>
      <c r="E202" s="138"/>
      <c r="F202" s="43" t="s">
        <v>201</v>
      </c>
      <c r="G202" s="42">
        <f>1217102-494554+4317091-3176952</f>
        <v>1862687</v>
      </c>
      <c r="H202" s="81" t="s">
        <v>340</v>
      </c>
      <c r="I202" s="339"/>
    </row>
    <row r="203" spans="1:9" s="338" customFormat="1" ht="12.75">
      <c r="A203" s="41" t="s">
        <v>160</v>
      </c>
      <c r="B203" s="39" t="s">
        <v>60</v>
      </c>
      <c r="C203" s="40" t="s">
        <v>49</v>
      </c>
      <c r="D203" s="109"/>
      <c r="E203" s="118"/>
      <c r="F203" s="37" t="s">
        <v>202</v>
      </c>
      <c r="G203" s="31">
        <f>1270134-815004+692309-1147439</f>
        <v>0</v>
      </c>
      <c r="H203" s="82" t="s">
        <v>340</v>
      </c>
      <c r="I203" s="339"/>
    </row>
    <row r="204" spans="1:9" s="338" customFormat="1" ht="12.75">
      <c r="A204" s="41" t="s">
        <v>160</v>
      </c>
      <c r="B204" s="39" t="s">
        <v>60</v>
      </c>
      <c r="C204" s="40" t="s">
        <v>50</v>
      </c>
      <c r="D204" s="109"/>
      <c r="E204" s="118"/>
      <c r="F204" s="37" t="s">
        <v>203</v>
      </c>
      <c r="G204" s="31">
        <v>0</v>
      </c>
      <c r="H204" s="82" t="s">
        <v>340</v>
      </c>
      <c r="I204" s="339"/>
    </row>
    <row r="205" spans="1:9" s="338" customFormat="1" ht="12.75">
      <c r="A205" s="41" t="s">
        <v>160</v>
      </c>
      <c r="B205" s="39" t="s">
        <v>60</v>
      </c>
      <c r="C205" s="40" t="s">
        <v>51</v>
      </c>
      <c r="D205" s="109"/>
      <c r="E205" s="118"/>
      <c r="F205" s="37" t="s">
        <v>204</v>
      </c>
      <c r="G205" s="31">
        <f>365449-98175+394961-367710</f>
        <v>294525</v>
      </c>
      <c r="H205" s="82" t="s">
        <v>340</v>
      </c>
      <c r="I205" s="339"/>
    </row>
    <row r="206" spans="1:9" s="338" customFormat="1" ht="13.5">
      <c r="A206" s="41" t="s">
        <v>160</v>
      </c>
      <c r="B206" s="39" t="s">
        <v>60</v>
      </c>
      <c r="C206" s="40" t="s">
        <v>56</v>
      </c>
      <c r="D206" s="144"/>
      <c r="E206" s="145"/>
      <c r="F206" s="37" t="s">
        <v>205</v>
      </c>
      <c r="G206" s="31">
        <v>0</v>
      </c>
      <c r="H206" s="82" t="s">
        <v>341</v>
      </c>
      <c r="I206" s="339"/>
    </row>
    <row r="207" spans="1:9" s="338" customFormat="1" ht="12.75">
      <c r="A207" s="41" t="s">
        <v>160</v>
      </c>
      <c r="B207" s="39" t="s">
        <v>60</v>
      </c>
      <c r="C207" s="40" t="s">
        <v>63</v>
      </c>
      <c r="D207" s="109"/>
      <c r="E207" s="118"/>
      <c r="F207" s="37" t="s">
        <v>206</v>
      </c>
      <c r="G207" s="31">
        <f>63100-63100+76279-76279</f>
        <v>0</v>
      </c>
      <c r="H207" s="339"/>
      <c r="I207" s="339"/>
    </row>
    <row r="208" spans="1:9" s="338" customFormat="1" ht="12.75">
      <c r="A208" s="41" t="s">
        <v>160</v>
      </c>
      <c r="B208" s="39" t="s">
        <v>60</v>
      </c>
      <c r="C208" s="40" t="s">
        <v>64</v>
      </c>
      <c r="D208" s="109"/>
      <c r="E208" s="118"/>
      <c r="F208" s="37" t="s">
        <v>207</v>
      </c>
      <c r="G208" s="31">
        <f>330994-185222+168891-303552</f>
        <v>11111</v>
      </c>
      <c r="H208" s="339"/>
      <c r="I208" s="339"/>
    </row>
    <row r="209" spans="1:9" s="338" customFormat="1" ht="13.5" thickBot="1">
      <c r="A209" s="146" t="s">
        <v>160</v>
      </c>
      <c r="B209" s="99" t="s">
        <v>60</v>
      </c>
      <c r="C209" s="131" t="s">
        <v>52</v>
      </c>
      <c r="D209" s="147"/>
      <c r="E209" s="148"/>
      <c r="F209" s="132" t="s">
        <v>2</v>
      </c>
      <c r="G209" s="30">
        <f>110000-110000+266335-33333</f>
        <v>233002</v>
      </c>
      <c r="H209" s="339"/>
      <c r="I209" s="339"/>
    </row>
    <row r="210" spans="1:9" s="338" customFormat="1" ht="13.5" thickBot="1">
      <c r="A210" s="78" t="s">
        <v>160</v>
      </c>
      <c r="B210" s="76" t="s">
        <v>61</v>
      </c>
      <c r="C210" s="77"/>
      <c r="D210" s="76"/>
      <c r="E210" s="75"/>
      <c r="F210" s="29" t="s">
        <v>208</v>
      </c>
      <c r="G210" s="32">
        <f>SUM(G211:G214)</f>
        <v>1302660</v>
      </c>
      <c r="H210" s="339"/>
      <c r="I210" s="339"/>
    </row>
    <row r="211" spans="1:9" s="338" customFormat="1" ht="12.75">
      <c r="A211" s="48" t="s">
        <v>160</v>
      </c>
      <c r="B211" s="47" t="s">
        <v>61</v>
      </c>
      <c r="C211" s="46" t="s">
        <v>48</v>
      </c>
      <c r="D211" s="90"/>
      <c r="E211" s="138"/>
      <c r="F211" s="43" t="s">
        <v>209</v>
      </c>
      <c r="G211" s="42">
        <f>648135-116667+5870350-6401818</f>
        <v>0</v>
      </c>
      <c r="H211" s="339"/>
      <c r="I211" s="339" t="s">
        <v>340</v>
      </c>
    </row>
    <row r="212" spans="1:9" s="338" customFormat="1" ht="12.75">
      <c r="A212" s="41" t="s">
        <v>160</v>
      </c>
      <c r="B212" s="39" t="s">
        <v>61</v>
      </c>
      <c r="C212" s="40" t="s">
        <v>49</v>
      </c>
      <c r="D212" s="116"/>
      <c r="E212" s="73"/>
      <c r="F212" s="37" t="s">
        <v>15</v>
      </c>
      <c r="G212" s="31">
        <f>2560330-762600+813367-1308437</f>
        <v>1302660</v>
      </c>
      <c r="H212" s="339"/>
      <c r="I212" s="339"/>
    </row>
    <row r="213" spans="1:9" s="338" customFormat="1" ht="12.75">
      <c r="A213" s="41" t="s">
        <v>160</v>
      </c>
      <c r="B213" s="39" t="s">
        <v>61</v>
      </c>
      <c r="C213" s="40" t="s">
        <v>50</v>
      </c>
      <c r="D213" s="116"/>
      <c r="E213" s="73"/>
      <c r="F213" s="37" t="s">
        <v>210</v>
      </c>
      <c r="G213" s="31">
        <v>0</v>
      </c>
      <c r="H213" s="339" t="s">
        <v>340</v>
      </c>
      <c r="I213" s="339"/>
    </row>
    <row r="214" spans="1:9" s="338" customFormat="1" ht="13.5" thickBot="1">
      <c r="A214" s="68" t="s">
        <v>160</v>
      </c>
      <c r="B214" s="66" t="s">
        <v>61</v>
      </c>
      <c r="C214" s="67" t="s">
        <v>52</v>
      </c>
      <c r="D214" s="150"/>
      <c r="E214" s="151"/>
      <c r="F214" s="64" t="s">
        <v>2</v>
      </c>
      <c r="G214" s="63">
        <v>0</v>
      </c>
      <c r="H214" s="339" t="s">
        <v>340</v>
      </c>
      <c r="I214" s="339"/>
    </row>
    <row r="215" spans="1:9" s="338" customFormat="1" ht="13.5" thickBot="1">
      <c r="A215" s="78" t="s">
        <v>160</v>
      </c>
      <c r="B215" s="76" t="s">
        <v>62</v>
      </c>
      <c r="C215" s="77"/>
      <c r="D215" s="76"/>
      <c r="E215" s="75"/>
      <c r="F215" s="29" t="s">
        <v>14</v>
      </c>
      <c r="G215" s="32">
        <f>SUM(G216:G227)</f>
        <v>15852704</v>
      </c>
      <c r="H215" s="339" t="s">
        <v>340</v>
      </c>
      <c r="I215" s="339"/>
    </row>
    <row r="216" spans="1:9" s="338" customFormat="1" ht="12.75">
      <c r="A216" s="48" t="s">
        <v>160</v>
      </c>
      <c r="B216" s="47" t="s">
        <v>62</v>
      </c>
      <c r="C216" s="46" t="s">
        <v>48</v>
      </c>
      <c r="D216" s="47"/>
      <c r="E216" s="45"/>
      <c r="F216" s="43" t="s">
        <v>211</v>
      </c>
      <c r="G216" s="42">
        <f>33433334-22405556+49050000-45627778</f>
        <v>14450000</v>
      </c>
      <c r="H216" s="339" t="s">
        <v>340</v>
      </c>
      <c r="I216" s="339"/>
    </row>
    <row r="217" spans="1:9" s="338" customFormat="1" ht="12.75">
      <c r="A217" s="41" t="s">
        <v>160</v>
      </c>
      <c r="B217" s="39" t="s">
        <v>62</v>
      </c>
      <c r="C217" s="40" t="s">
        <v>49</v>
      </c>
      <c r="D217" s="39"/>
      <c r="E217" s="38"/>
      <c r="F217" s="37" t="s">
        <v>212</v>
      </c>
      <c r="G217" s="31">
        <f>2212849-2157831+0-55018</f>
        <v>0</v>
      </c>
      <c r="H217" s="82" t="s">
        <v>340</v>
      </c>
      <c r="I217" s="339"/>
    </row>
    <row r="218" spans="1:9" s="338" customFormat="1" ht="12.75">
      <c r="A218" s="41" t="s">
        <v>160</v>
      </c>
      <c r="B218" s="39" t="s">
        <v>62</v>
      </c>
      <c r="C218" s="40" t="s">
        <v>50</v>
      </c>
      <c r="D218" s="39"/>
      <c r="E218" s="38"/>
      <c r="F218" s="37" t="s">
        <v>213</v>
      </c>
      <c r="G218" s="31">
        <v>0</v>
      </c>
      <c r="H218" s="82" t="s">
        <v>340</v>
      </c>
      <c r="I218" s="339"/>
    </row>
    <row r="219" spans="1:9" s="338" customFormat="1" ht="12.75">
      <c r="A219" s="41" t="s">
        <v>160</v>
      </c>
      <c r="B219" s="39" t="s">
        <v>62</v>
      </c>
      <c r="C219" s="40" t="s">
        <v>51</v>
      </c>
      <c r="D219" s="39"/>
      <c r="E219" s="38"/>
      <c r="F219" s="37" t="s">
        <v>214</v>
      </c>
      <c r="G219" s="31">
        <f>2718992-1765776+0-953216</f>
        <v>0</v>
      </c>
      <c r="H219" s="81" t="s">
        <v>340</v>
      </c>
      <c r="I219" s="339"/>
    </row>
    <row r="220" spans="1:9" s="338" customFormat="1" ht="12.75">
      <c r="A220" s="41" t="s">
        <v>160</v>
      </c>
      <c r="B220" s="39" t="s">
        <v>62</v>
      </c>
      <c r="C220" s="40" t="s">
        <v>56</v>
      </c>
      <c r="D220" s="39"/>
      <c r="E220" s="38"/>
      <c r="F220" s="37" t="s">
        <v>215</v>
      </c>
      <c r="G220" s="31">
        <v>0</v>
      </c>
      <c r="H220" s="81" t="s">
        <v>340</v>
      </c>
      <c r="I220" s="339"/>
    </row>
    <row r="221" spans="1:9" s="338" customFormat="1" ht="12.75">
      <c r="A221" s="41" t="s">
        <v>160</v>
      </c>
      <c r="B221" s="39" t="s">
        <v>62</v>
      </c>
      <c r="C221" s="40" t="s">
        <v>63</v>
      </c>
      <c r="D221" s="39"/>
      <c r="E221" s="38"/>
      <c r="F221" s="37" t="s">
        <v>216</v>
      </c>
      <c r="G221" s="31">
        <f>103898-0+-103898</f>
        <v>0</v>
      </c>
      <c r="H221" s="81"/>
      <c r="I221" s="339"/>
    </row>
    <row r="222" spans="1:9" s="338" customFormat="1" ht="12.75">
      <c r="A222" s="41" t="s">
        <v>160</v>
      </c>
      <c r="B222" s="39" t="s">
        <v>62</v>
      </c>
      <c r="C222" s="40" t="s">
        <v>64</v>
      </c>
      <c r="D222" s="39"/>
      <c r="E222" s="38"/>
      <c r="F222" s="37" t="s">
        <v>217</v>
      </c>
      <c r="G222" s="31">
        <f>1734343-1694208+5237327-5257062</f>
        <v>20400</v>
      </c>
      <c r="H222" s="81"/>
      <c r="I222" s="339"/>
    </row>
    <row r="223" spans="1:9" s="338" customFormat="1" ht="12.75">
      <c r="A223" s="41" t="s">
        <v>160</v>
      </c>
      <c r="B223" s="39" t="s">
        <v>62</v>
      </c>
      <c r="C223" s="40" t="s">
        <v>65</v>
      </c>
      <c r="D223" s="39"/>
      <c r="E223" s="38"/>
      <c r="F223" s="37" t="s">
        <v>218</v>
      </c>
      <c r="G223" s="31">
        <v>0</v>
      </c>
      <c r="H223" s="81"/>
      <c r="I223" s="339"/>
    </row>
    <row r="224" spans="1:9" s="338" customFormat="1" ht="12.75">
      <c r="A224" s="41" t="s">
        <v>160</v>
      </c>
      <c r="B224" s="39" t="s">
        <v>62</v>
      </c>
      <c r="C224" s="40" t="s">
        <v>97</v>
      </c>
      <c r="D224" s="39"/>
      <c r="E224" s="38"/>
      <c r="F224" s="37" t="s">
        <v>219</v>
      </c>
      <c r="G224" s="31">
        <f>205003-90319+1611567-492697</f>
        <v>1233554</v>
      </c>
      <c r="H224" s="81"/>
      <c r="I224" s="339"/>
    </row>
    <row r="225" spans="1:9" s="338" customFormat="1" ht="12.75">
      <c r="A225" s="41" t="s">
        <v>160</v>
      </c>
      <c r="B225" s="39" t="s">
        <v>62</v>
      </c>
      <c r="C225" s="40" t="s">
        <v>101</v>
      </c>
      <c r="D225" s="39"/>
      <c r="E225" s="38"/>
      <c r="F225" s="37" t="s">
        <v>220</v>
      </c>
      <c r="G225" s="31">
        <f>386750-238000</f>
        <v>148750</v>
      </c>
      <c r="H225" s="81"/>
      <c r="I225" s="339"/>
    </row>
    <row r="226" spans="1:9" s="338" customFormat="1" ht="12.75">
      <c r="A226" s="41" t="s">
        <v>160</v>
      </c>
      <c r="B226" s="39" t="s">
        <v>62</v>
      </c>
      <c r="C226" s="40" t="s">
        <v>104</v>
      </c>
      <c r="D226" s="39"/>
      <c r="E226" s="38"/>
      <c r="F226" s="37" t="s">
        <v>221</v>
      </c>
      <c r="G226" s="31">
        <v>0</v>
      </c>
      <c r="H226" s="81" t="s">
        <v>340</v>
      </c>
      <c r="I226" s="339"/>
    </row>
    <row r="227" spans="1:9" s="338" customFormat="1" ht="13.5" thickBot="1">
      <c r="A227" s="68" t="s">
        <v>160</v>
      </c>
      <c r="B227" s="66" t="s">
        <v>62</v>
      </c>
      <c r="C227" s="67" t="s">
        <v>52</v>
      </c>
      <c r="D227" s="66"/>
      <c r="E227" s="65"/>
      <c r="F227" s="64" t="s">
        <v>2</v>
      </c>
      <c r="G227" s="63">
        <f>603332-438888+614932-679376+493332-593332+493332-493332+515532-515532</f>
        <v>0</v>
      </c>
      <c r="H227" s="81" t="s">
        <v>340</v>
      </c>
      <c r="I227" s="339"/>
    </row>
    <row r="228" spans="1:9" s="338" customFormat="1" ht="14.25" thickBot="1">
      <c r="A228" s="78" t="s">
        <v>160</v>
      </c>
      <c r="B228" s="76" t="s">
        <v>82</v>
      </c>
      <c r="C228" s="152"/>
      <c r="D228" s="153"/>
      <c r="E228" s="154"/>
      <c r="F228" s="29" t="s">
        <v>222</v>
      </c>
      <c r="G228" s="32">
        <f>SUM(G229:G242)</f>
        <v>5468285</v>
      </c>
      <c r="H228" s="339"/>
      <c r="I228" s="339"/>
    </row>
    <row r="229" spans="1:9" s="338" customFormat="1" ht="12.75">
      <c r="A229" s="48" t="s">
        <v>160</v>
      </c>
      <c r="B229" s="47" t="s">
        <v>82</v>
      </c>
      <c r="C229" s="46" t="s">
        <v>48</v>
      </c>
      <c r="D229" s="47"/>
      <c r="E229" s="45"/>
      <c r="F229" s="43" t="s">
        <v>223</v>
      </c>
      <c r="G229" s="42">
        <v>0</v>
      </c>
      <c r="H229" s="339"/>
      <c r="I229" s="339"/>
    </row>
    <row r="230" spans="1:9" s="338" customFormat="1" ht="12.75">
      <c r="A230" s="41" t="s">
        <v>160</v>
      </c>
      <c r="B230" s="39" t="s">
        <v>82</v>
      </c>
      <c r="C230" s="40" t="s">
        <v>49</v>
      </c>
      <c r="D230" s="39"/>
      <c r="E230" s="38"/>
      <c r="F230" s="37" t="s">
        <v>224</v>
      </c>
      <c r="G230" s="31">
        <f>383855-251855+754092-885592+753206-753706+9428385-5499834</f>
        <v>3928551</v>
      </c>
      <c r="H230" s="339"/>
      <c r="I230" s="339"/>
    </row>
    <row r="231" spans="1:9" s="338" customFormat="1" ht="12.75">
      <c r="A231" s="41" t="s">
        <v>160</v>
      </c>
      <c r="B231" s="39" t="s">
        <v>82</v>
      </c>
      <c r="C231" s="40" t="s">
        <v>50</v>
      </c>
      <c r="D231" s="39"/>
      <c r="E231" s="38"/>
      <c r="F231" s="37" t="s">
        <v>225</v>
      </c>
      <c r="G231" s="31">
        <f>1326762-901888+1215860-254958</f>
        <v>1385776</v>
      </c>
      <c r="H231" s="339"/>
      <c r="I231" s="339"/>
    </row>
    <row r="232" spans="1:9" s="338" customFormat="1" ht="12.75">
      <c r="A232" s="41" t="s">
        <v>160</v>
      </c>
      <c r="B232" s="39" t="s">
        <v>82</v>
      </c>
      <c r="C232" s="40" t="s">
        <v>51</v>
      </c>
      <c r="D232" s="39"/>
      <c r="E232" s="38"/>
      <c r="F232" s="37" t="s">
        <v>226</v>
      </c>
      <c r="G232" s="31">
        <f>6641500-6592500+104958-0</f>
        <v>153958</v>
      </c>
      <c r="H232" s="339"/>
      <c r="I232" s="339"/>
    </row>
    <row r="233" spans="1:9" s="338" customFormat="1" ht="12.75">
      <c r="A233" s="41" t="s">
        <v>160</v>
      </c>
      <c r="B233" s="39" t="s">
        <v>82</v>
      </c>
      <c r="C233" s="40" t="s">
        <v>56</v>
      </c>
      <c r="D233" s="39"/>
      <c r="E233" s="38"/>
      <c r="F233" s="37" t="s">
        <v>227</v>
      </c>
      <c r="G233" s="31">
        <f>1078360-571200+11057100-11564260</f>
        <v>0</v>
      </c>
      <c r="H233" s="339"/>
      <c r="I233" s="339"/>
    </row>
    <row r="234" spans="1:9" s="338" customFormat="1" ht="12.75">
      <c r="A234" s="41" t="s">
        <v>160</v>
      </c>
      <c r="B234" s="39" t="s">
        <v>82</v>
      </c>
      <c r="C234" s="40" t="s">
        <v>63</v>
      </c>
      <c r="D234" s="39"/>
      <c r="E234" s="38"/>
      <c r="F234" s="37" t="s">
        <v>228</v>
      </c>
      <c r="G234" s="31">
        <v>0</v>
      </c>
      <c r="H234" s="339"/>
      <c r="I234" s="339"/>
    </row>
    <row r="235" spans="1:9" s="338" customFormat="1" ht="12.75">
      <c r="A235" s="62"/>
      <c r="B235" s="62"/>
      <c r="C235" s="62"/>
      <c r="D235" s="149"/>
      <c r="E235" s="149"/>
      <c r="F235" s="114"/>
      <c r="G235" s="115"/>
      <c r="H235" s="339"/>
      <c r="I235" s="339"/>
    </row>
    <row r="236" spans="1:9" s="338" customFormat="1" ht="12.75">
      <c r="A236" s="62"/>
      <c r="B236" s="62"/>
      <c r="C236" s="62"/>
      <c r="D236" s="149"/>
      <c r="E236" s="149"/>
      <c r="F236" s="114"/>
      <c r="G236" s="115"/>
      <c r="H236" s="339"/>
      <c r="I236" s="339"/>
    </row>
    <row r="237" spans="1:8" s="338" customFormat="1" ht="12.75">
      <c r="A237" s="62"/>
      <c r="B237" s="62"/>
      <c r="C237" s="62"/>
      <c r="D237" s="62"/>
      <c r="E237" s="62"/>
      <c r="F237" s="114"/>
      <c r="G237" s="115"/>
      <c r="H237" s="339"/>
    </row>
    <row r="238" spans="1:8" s="338" customFormat="1" ht="12.75">
      <c r="A238" s="62"/>
      <c r="B238" s="62"/>
      <c r="C238" s="62"/>
      <c r="D238" s="62"/>
      <c r="E238" s="62"/>
      <c r="F238" s="114"/>
      <c r="G238" s="115"/>
      <c r="H238" s="339"/>
    </row>
    <row r="239" spans="1:8" s="338" customFormat="1" ht="12.75">
      <c r="A239" s="62"/>
      <c r="B239" s="62"/>
      <c r="C239" s="62"/>
      <c r="D239" s="62"/>
      <c r="E239" s="62"/>
      <c r="F239" s="114"/>
      <c r="G239" s="115"/>
      <c r="H239" s="339"/>
    </row>
    <row r="240" spans="1:8" s="338" customFormat="1" ht="12.75">
      <c r="A240" s="21" t="s">
        <v>332</v>
      </c>
      <c r="B240" s="62"/>
      <c r="C240" s="62"/>
      <c r="D240" s="62"/>
      <c r="E240" s="62"/>
      <c r="F240" s="114"/>
      <c r="G240" s="115"/>
      <c r="H240" s="339"/>
    </row>
    <row r="241" spans="1:8" s="338" customFormat="1" ht="12.75">
      <c r="A241" s="21"/>
      <c r="B241" s="62"/>
      <c r="C241" s="62"/>
      <c r="D241" s="62"/>
      <c r="E241" s="62"/>
      <c r="F241" s="114"/>
      <c r="G241" s="115"/>
      <c r="H241" s="339"/>
    </row>
    <row r="242" spans="1:9" s="338" customFormat="1" ht="13.5" thickBot="1">
      <c r="A242" s="141" t="s">
        <v>160</v>
      </c>
      <c r="B242" s="123" t="s">
        <v>82</v>
      </c>
      <c r="C242" s="155">
        <v>999</v>
      </c>
      <c r="D242" s="156"/>
      <c r="E242" s="156"/>
      <c r="F242" s="124" t="s">
        <v>2</v>
      </c>
      <c r="G242" s="31">
        <f>70000-0+19516000-19586000</f>
        <v>0</v>
      </c>
      <c r="H242" s="339" t="s">
        <v>340</v>
      </c>
      <c r="I242" s="339" t="s">
        <v>340</v>
      </c>
    </row>
    <row r="243" spans="1:9" s="338" customFormat="1" ht="13.5" thickBot="1">
      <c r="A243" s="78" t="s">
        <v>160</v>
      </c>
      <c r="B243" s="157">
        <v>10</v>
      </c>
      <c r="C243" s="158"/>
      <c r="D243" s="159"/>
      <c r="E243" s="160"/>
      <c r="F243" s="29" t="s">
        <v>229</v>
      </c>
      <c r="G243" s="32">
        <f>SUM(G244:G248)</f>
        <v>0</v>
      </c>
      <c r="H243" s="339" t="s">
        <v>340</v>
      </c>
      <c r="I243" s="339" t="s">
        <v>340</v>
      </c>
    </row>
    <row r="244" spans="1:9" s="338" customFormat="1" ht="12.75">
      <c r="A244" s="48" t="s">
        <v>160</v>
      </c>
      <c r="B244" s="47" t="s">
        <v>67</v>
      </c>
      <c r="C244" s="46" t="s">
        <v>48</v>
      </c>
      <c r="D244" s="161"/>
      <c r="E244" s="162"/>
      <c r="F244" s="43" t="s">
        <v>230</v>
      </c>
      <c r="G244" s="42">
        <v>0</v>
      </c>
      <c r="H244" s="339" t="s">
        <v>340</v>
      </c>
      <c r="I244" s="338" t="s">
        <v>340</v>
      </c>
    </row>
    <row r="245" spans="1:8" s="338" customFormat="1" ht="12.75">
      <c r="A245" s="41" t="s">
        <v>160</v>
      </c>
      <c r="B245" s="39" t="s">
        <v>67</v>
      </c>
      <c r="C245" s="40" t="s">
        <v>49</v>
      </c>
      <c r="D245" s="116"/>
      <c r="E245" s="73"/>
      <c r="F245" s="37" t="s">
        <v>231</v>
      </c>
      <c r="G245" s="31">
        <f>390193-50000+1371124-1711317</f>
        <v>0</v>
      </c>
      <c r="H245" s="339"/>
    </row>
    <row r="246" spans="1:8" s="338" customFormat="1" ht="12.75">
      <c r="A246" s="41" t="s">
        <v>160</v>
      </c>
      <c r="B246" s="39" t="s">
        <v>67</v>
      </c>
      <c r="C246" s="40" t="s">
        <v>50</v>
      </c>
      <c r="D246" s="116"/>
      <c r="E246" s="73"/>
      <c r="F246" s="37" t="s">
        <v>232</v>
      </c>
      <c r="G246" s="31">
        <v>0</v>
      </c>
      <c r="H246" s="339"/>
    </row>
    <row r="247" spans="1:8" s="338" customFormat="1" ht="12.75">
      <c r="A247" s="41" t="s">
        <v>160</v>
      </c>
      <c r="B247" s="39" t="s">
        <v>67</v>
      </c>
      <c r="C247" s="40" t="s">
        <v>51</v>
      </c>
      <c r="D247" s="116"/>
      <c r="E247" s="73"/>
      <c r="F247" s="37" t="s">
        <v>233</v>
      </c>
      <c r="G247" s="31">
        <v>0</v>
      </c>
      <c r="H247" s="339"/>
    </row>
    <row r="248" spans="1:8" s="338" customFormat="1" ht="13.5" thickBot="1">
      <c r="A248" s="68" t="s">
        <v>160</v>
      </c>
      <c r="B248" s="66" t="s">
        <v>67</v>
      </c>
      <c r="C248" s="163">
        <v>999</v>
      </c>
      <c r="D248" s="164"/>
      <c r="E248" s="165"/>
      <c r="F248" s="64" t="s">
        <v>2</v>
      </c>
      <c r="G248" s="63">
        <v>0</v>
      </c>
      <c r="H248" s="339"/>
    </row>
    <row r="249" spans="1:8" s="338" customFormat="1" ht="13.5" thickBot="1">
      <c r="A249" s="78" t="s">
        <v>160</v>
      </c>
      <c r="B249" s="157">
        <v>11</v>
      </c>
      <c r="C249" s="158"/>
      <c r="D249" s="159"/>
      <c r="E249" s="160"/>
      <c r="F249" s="29" t="s">
        <v>234</v>
      </c>
      <c r="G249" s="32">
        <f>SUM(G250:G253)</f>
        <v>673333</v>
      </c>
      <c r="H249" s="339"/>
    </row>
    <row r="250" spans="1:8" s="338" customFormat="1" ht="12.75">
      <c r="A250" s="48" t="s">
        <v>160</v>
      </c>
      <c r="B250" s="47" t="s">
        <v>75</v>
      </c>
      <c r="C250" s="46" t="s">
        <v>48</v>
      </c>
      <c r="D250" s="161"/>
      <c r="E250" s="162"/>
      <c r="F250" s="43" t="s">
        <v>235</v>
      </c>
      <c r="G250" s="42">
        <v>0</v>
      </c>
      <c r="H250" s="339"/>
    </row>
    <row r="251" spans="1:8" s="338" customFormat="1" ht="12.75">
      <c r="A251" s="41" t="s">
        <v>160</v>
      </c>
      <c r="B251" s="39" t="s">
        <v>75</v>
      </c>
      <c r="C251" s="40" t="s">
        <v>49</v>
      </c>
      <c r="D251" s="116"/>
      <c r="E251" s="73"/>
      <c r="F251" s="37" t="s">
        <v>236</v>
      </c>
      <c r="G251" s="31">
        <f>520000-180000</f>
        <v>340000</v>
      </c>
      <c r="H251" s="339"/>
    </row>
    <row r="252" spans="1:8" s="338" customFormat="1" ht="12.75">
      <c r="A252" s="41" t="s">
        <v>160</v>
      </c>
      <c r="B252" s="39" t="s">
        <v>75</v>
      </c>
      <c r="C252" s="40" t="s">
        <v>50</v>
      </c>
      <c r="D252" s="116"/>
      <c r="E252" s="73"/>
      <c r="F252" s="37" t="s">
        <v>237</v>
      </c>
      <c r="G252" s="31">
        <f>1333332-999999+332722-332722</f>
        <v>333333</v>
      </c>
      <c r="H252" s="339"/>
    </row>
    <row r="253" spans="1:8" s="338" customFormat="1" ht="13.5" thickBot="1">
      <c r="A253" s="146" t="s">
        <v>160</v>
      </c>
      <c r="B253" s="99" t="s">
        <v>75</v>
      </c>
      <c r="C253" s="166">
        <v>999</v>
      </c>
      <c r="D253" s="167"/>
      <c r="E253" s="168"/>
      <c r="F253" s="132" t="s">
        <v>2</v>
      </c>
      <c r="G253" s="30">
        <v>0</v>
      </c>
      <c r="H253" s="339"/>
    </row>
    <row r="254" spans="1:8" s="338" customFormat="1" ht="13.5" thickBot="1">
      <c r="A254" s="169" t="s">
        <v>160</v>
      </c>
      <c r="B254" s="170">
        <v>12</v>
      </c>
      <c r="C254" s="158"/>
      <c r="D254" s="159"/>
      <c r="E254" s="159"/>
      <c r="F254" s="171" t="s">
        <v>238</v>
      </c>
      <c r="G254" s="32">
        <f>SUM(G255:G260)</f>
        <v>330665</v>
      </c>
      <c r="H254" s="339"/>
    </row>
    <row r="255" spans="1:8" s="338" customFormat="1" ht="12.75">
      <c r="A255" s="47" t="s">
        <v>160</v>
      </c>
      <c r="B255" s="172">
        <v>12</v>
      </c>
      <c r="C255" s="46" t="s">
        <v>49</v>
      </c>
      <c r="D255" s="161"/>
      <c r="E255" s="161"/>
      <c r="F255" s="173" t="s">
        <v>16</v>
      </c>
      <c r="G255" s="42">
        <f>1733424-1733424</f>
        <v>0</v>
      </c>
      <c r="H255" s="339"/>
    </row>
    <row r="256" spans="1:8" s="338" customFormat="1" ht="12.75">
      <c r="A256" s="39" t="s">
        <v>160</v>
      </c>
      <c r="B256" s="74">
        <v>12</v>
      </c>
      <c r="C256" s="40" t="s">
        <v>50</v>
      </c>
      <c r="D256" s="116"/>
      <c r="E256" s="116"/>
      <c r="F256" s="174" t="s">
        <v>239</v>
      </c>
      <c r="G256" s="31">
        <f>1013460-0+330665-1013460</f>
        <v>330665</v>
      </c>
      <c r="H256" s="339"/>
    </row>
    <row r="257" spans="1:8" s="338" customFormat="1" ht="12.75">
      <c r="A257" s="39" t="s">
        <v>160</v>
      </c>
      <c r="B257" s="74">
        <v>12</v>
      </c>
      <c r="C257" s="40" t="s">
        <v>51</v>
      </c>
      <c r="D257" s="116"/>
      <c r="E257" s="116"/>
      <c r="F257" s="174" t="s">
        <v>240</v>
      </c>
      <c r="G257" s="31">
        <v>0</v>
      </c>
      <c r="H257" s="339"/>
    </row>
    <row r="258" spans="1:8" s="338" customFormat="1" ht="12.75">
      <c r="A258" s="39" t="s">
        <v>160</v>
      </c>
      <c r="B258" s="74">
        <v>12</v>
      </c>
      <c r="C258" s="40" t="s">
        <v>56</v>
      </c>
      <c r="D258" s="116"/>
      <c r="E258" s="116"/>
      <c r="F258" s="174" t="s">
        <v>241</v>
      </c>
      <c r="G258" s="31">
        <v>0</v>
      </c>
      <c r="H258" s="339"/>
    </row>
    <row r="259" spans="1:8" s="338" customFormat="1" ht="12.75">
      <c r="A259" s="39" t="s">
        <v>160</v>
      </c>
      <c r="B259" s="74">
        <v>12</v>
      </c>
      <c r="C259" s="40" t="s">
        <v>63</v>
      </c>
      <c r="D259" s="116"/>
      <c r="E259" s="116"/>
      <c r="F259" s="174" t="s">
        <v>242</v>
      </c>
      <c r="G259" s="31">
        <v>0</v>
      </c>
      <c r="H259" s="339"/>
    </row>
    <row r="260" spans="1:8" s="338" customFormat="1" ht="13.5" thickBot="1">
      <c r="A260" s="66" t="s">
        <v>160</v>
      </c>
      <c r="B260" s="175">
        <v>12</v>
      </c>
      <c r="C260" s="163">
        <v>999</v>
      </c>
      <c r="D260" s="164"/>
      <c r="E260" s="164"/>
      <c r="F260" s="176" t="s">
        <v>2</v>
      </c>
      <c r="G260" s="63">
        <v>0</v>
      </c>
      <c r="H260" s="339"/>
    </row>
    <row r="261" spans="1:8" s="338" customFormat="1" ht="14.25" thickBot="1">
      <c r="A261" s="153" t="s">
        <v>340</v>
      </c>
      <c r="B261" s="177"/>
      <c r="C261" s="178"/>
      <c r="D261" s="177"/>
      <c r="E261" s="177"/>
      <c r="F261" s="179" t="s">
        <v>243</v>
      </c>
      <c r="G261" s="180">
        <f>SUM(G262)</f>
        <v>0</v>
      </c>
      <c r="H261" s="339"/>
    </row>
    <row r="262" spans="1:8" s="338" customFormat="1" ht="13.5" thickBot="1">
      <c r="A262" s="356">
        <v>23</v>
      </c>
      <c r="B262" s="357" t="s">
        <v>47</v>
      </c>
      <c r="C262" s="358"/>
      <c r="D262" s="359"/>
      <c r="E262" s="359"/>
      <c r="F262" s="360" t="s">
        <v>17</v>
      </c>
      <c r="G262" s="361">
        <f>SUM(G263:G263)</f>
        <v>0</v>
      </c>
      <c r="H262" s="339"/>
    </row>
    <row r="263" spans="1:8" s="338" customFormat="1" ht="12.75">
      <c r="A263" s="183">
        <v>23</v>
      </c>
      <c r="B263" s="184" t="s">
        <v>47</v>
      </c>
      <c r="C263" s="185" t="s">
        <v>51</v>
      </c>
      <c r="D263" s="186"/>
      <c r="E263" s="186"/>
      <c r="F263" s="187" t="s">
        <v>244</v>
      </c>
      <c r="G263" s="42">
        <v>0</v>
      </c>
      <c r="H263" s="339"/>
    </row>
    <row r="264" spans="1:8" s="338" customFormat="1" ht="14.25" thickBot="1">
      <c r="A264" s="362">
        <v>24</v>
      </c>
      <c r="B264" s="363"/>
      <c r="C264" s="354"/>
      <c r="D264" s="363"/>
      <c r="E264" s="363"/>
      <c r="F264" s="364" t="s">
        <v>18</v>
      </c>
      <c r="G264" s="351">
        <f>+G265+G275</f>
        <v>859020</v>
      </c>
      <c r="H264" s="339"/>
    </row>
    <row r="265" spans="1:8" s="338" customFormat="1" ht="13.5" thickBot="1">
      <c r="A265" s="157">
        <v>24</v>
      </c>
      <c r="B265" s="76" t="s">
        <v>47</v>
      </c>
      <c r="C265" s="158"/>
      <c r="D265" s="159"/>
      <c r="E265" s="159"/>
      <c r="F265" s="182" t="s">
        <v>245</v>
      </c>
      <c r="G265" s="32">
        <f>SUM(G266:G274)</f>
        <v>859020</v>
      </c>
      <c r="H265" s="339"/>
    </row>
    <row r="266" spans="1:8" s="338" customFormat="1" ht="12.75">
      <c r="A266" s="47">
        <v>24</v>
      </c>
      <c r="B266" s="47" t="s">
        <v>47</v>
      </c>
      <c r="C266" s="46" t="s">
        <v>48</v>
      </c>
      <c r="D266" s="47"/>
      <c r="E266" s="47"/>
      <c r="F266" s="187" t="s">
        <v>246</v>
      </c>
      <c r="G266" s="42">
        <f>273112-77460+103268-298920</f>
        <v>0</v>
      </c>
      <c r="H266" s="339"/>
    </row>
    <row r="267" spans="1:8" s="338" customFormat="1" ht="12.75">
      <c r="A267" s="39">
        <v>24</v>
      </c>
      <c r="B267" s="39" t="s">
        <v>47</v>
      </c>
      <c r="C267" s="40" t="s">
        <v>49</v>
      </c>
      <c r="D267" s="39"/>
      <c r="E267" s="39"/>
      <c r="F267" s="188" t="s">
        <v>247</v>
      </c>
      <c r="G267" s="31">
        <v>0</v>
      </c>
      <c r="H267" s="339"/>
    </row>
    <row r="268" spans="1:8" s="338" customFormat="1" ht="12.75">
      <c r="A268" s="39">
        <v>24</v>
      </c>
      <c r="B268" s="39" t="s">
        <v>47</v>
      </c>
      <c r="C268" s="40" t="s">
        <v>50</v>
      </c>
      <c r="D268" s="39"/>
      <c r="E268" s="39"/>
      <c r="F268" s="188" t="s">
        <v>248</v>
      </c>
      <c r="G268" s="31">
        <v>0</v>
      </c>
      <c r="H268" s="339"/>
    </row>
    <row r="269" spans="1:8" s="338" customFormat="1" ht="12.75">
      <c r="A269" s="39">
        <v>24</v>
      </c>
      <c r="B269" s="39" t="s">
        <v>47</v>
      </c>
      <c r="C269" s="40" t="s">
        <v>51</v>
      </c>
      <c r="D269" s="39"/>
      <c r="E269" s="39"/>
      <c r="F269" s="188" t="s">
        <v>249</v>
      </c>
      <c r="G269" s="31">
        <v>0</v>
      </c>
      <c r="H269" s="339"/>
    </row>
    <row r="270" spans="1:8" s="338" customFormat="1" ht="12.75">
      <c r="A270" s="39">
        <v>24</v>
      </c>
      <c r="B270" s="39" t="s">
        <v>47</v>
      </c>
      <c r="C270" s="40" t="s">
        <v>56</v>
      </c>
      <c r="D270" s="39"/>
      <c r="E270" s="39"/>
      <c r="F270" s="188" t="s">
        <v>348</v>
      </c>
      <c r="G270" s="31">
        <v>0</v>
      </c>
      <c r="H270" s="339"/>
    </row>
    <row r="271" spans="1:8" s="338" customFormat="1" ht="12.75">
      <c r="A271" s="39">
        <v>24</v>
      </c>
      <c r="B271" s="39" t="s">
        <v>47</v>
      </c>
      <c r="C271" s="40" t="s">
        <v>63</v>
      </c>
      <c r="D271" s="39"/>
      <c r="E271" s="39"/>
      <c r="F271" s="188" t="s">
        <v>19</v>
      </c>
      <c r="G271" s="31">
        <v>0</v>
      </c>
      <c r="H271" s="339"/>
    </row>
    <row r="272" spans="1:8" s="338" customFormat="1" ht="12.75">
      <c r="A272" s="39">
        <v>24</v>
      </c>
      <c r="B272" s="39" t="s">
        <v>47</v>
      </c>
      <c r="C272" s="40" t="s">
        <v>64</v>
      </c>
      <c r="D272" s="39"/>
      <c r="E272" s="39"/>
      <c r="F272" s="188" t="s">
        <v>250</v>
      </c>
      <c r="G272" s="31">
        <f>3900049-1673545+3429446-4796930</f>
        <v>859020</v>
      </c>
      <c r="H272" s="401" t="s">
        <v>340</v>
      </c>
    </row>
    <row r="273" spans="1:9" s="338" customFormat="1" ht="12.75">
      <c r="A273" s="39">
        <v>24</v>
      </c>
      <c r="B273" s="39" t="s">
        <v>47</v>
      </c>
      <c r="C273" s="40" t="s">
        <v>65</v>
      </c>
      <c r="D273" s="39"/>
      <c r="E273" s="39"/>
      <c r="F273" s="188" t="s">
        <v>251</v>
      </c>
      <c r="G273" s="31">
        <f>530352-301852+0-228500</f>
        <v>0</v>
      </c>
      <c r="H273" s="82" t="s">
        <v>340</v>
      </c>
      <c r="I273" s="339" t="s">
        <v>340</v>
      </c>
    </row>
    <row r="274" spans="1:9" s="338" customFormat="1" ht="13.5" thickBot="1">
      <c r="A274" s="39">
        <v>24</v>
      </c>
      <c r="B274" s="39" t="s">
        <v>47</v>
      </c>
      <c r="C274" s="40" t="s">
        <v>52</v>
      </c>
      <c r="D274" s="189"/>
      <c r="E274" s="189"/>
      <c r="F274" s="174" t="s">
        <v>252</v>
      </c>
      <c r="G274" s="31">
        <v>0</v>
      </c>
      <c r="H274" s="82" t="s">
        <v>341</v>
      </c>
      <c r="I274" s="338" t="s">
        <v>340</v>
      </c>
    </row>
    <row r="275" spans="1:9" s="338" customFormat="1" ht="13.5" thickBot="1">
      <c r="A275" s="157">
        <v>24</v>
      </c>
      <c r="B275" s="76" t="s">
        <v>46</v>
      </c>
      <c r="C275" s="160"/>
      <c r="D275" s="159"/>
      <c r="E275" s="159"/>
      <c r="F275" s="182" t="s">
        <v>253</v>
      </c>
      <c r="G275" s="32">
        <f>SUM(G276+G277+G279+G282+G286+G290+G292+G293+G302)</f>
        <v>0</v>
      </c>
      <c r="H275" s="82" t="s">
        <v>340</v>
      </c>
      <c r="I275" s="339" t="s">
        <v>340</v>
      </c>
    </row>
    <row r="276" spans="1:9" s="338" customFormat="1" ht="12.75">
      <c r="A276" s="48">
        <v>24</v>
      </c>
      <c r="B276" s="47" t="s">
        <v>46</v>
      </c>
      <c r="C276" s="46" t="s">
        <v>48</v>
      </c>
      <c r="D276" s="47"/>
      <c r="E276" s="190"/>
      <c r="F276" s="43" t="s">
        <v>254</v>
      </c>
      <c r="G276" s="42">
        <v>0</v>
      </c>
      <c r="H276" s="82" t="s">
        <v>340</v>
      </c>
      <c r="I276" s="339" t="s">
        <v>340</v>
      </c>
    </row>
    <row r="277" spans="1:9" s="338" customFormat="1" ht="12.75">
      <c r="A277" s="41">
        <v>24</v>
      </c>
      <c r="B277" s="39" t="s">
        <v>46</v>
      </c>
      <c r="C277" s="40" t="s">
        <v>49</v>
      </c>
      <c r="D277" s="39"/>
      <c r="E277" s="191"/>
      <c r="F277" s="37" t="s">
        <v>255</v>
      </c>
      <c r="G277" s="35">
        <f>SUM(G278)</f>
        <v>0</v>
      </c>
      <c r="H277" s="82" t="s">
        <v>340</v>
      </c>
      <c r="I277" s="338" t="s">
        <v>340</v>
      </c>
    </row>
    <row r="278" spans="1:8" s="338" customFormat="1" ht="12.75">
      <c r="A278" s="41">
        <v>24</v>
      </c>
      <c r="B278" s="39" t="s">
        <v>46</v>
      </c>
      <c r="C278" s="72" t="s">
        <v>49</v>
      </c>
      <c r="D278" s="71" t="s">
        <v>48</v>
      </c>
      <c r="E278" s="36"/>
      <c r="F278" s="69" t="s">
        <v>256</v>
      </c>
      <c r="G278" s="31">
        <f>849156-673714+192557-327439+370050-285733+129497-254374</f>
        <v>0</v>
      </c>
      <c r="H278" s="82" t="s">
        <v>340</v>
      </c>
    </row>
    <row r="279" spans="1:8" s="338" customFormat="1" ht="12.75">
      <c r="A279" s="41">
        <v>24</v>
      </c>
      <c r="B279" s="39" t="s">
        <v>46</v>
      </c>
      <c r="C279" s="40" t="s">
        <v>257</v>
      </c>
      <c r="D279" s="39"/>
      <c r="E279" s="191"/>
      <c r="F279" s="37" t="s">
        <v>258</v>
      </c>
      <c r="G279" s="35">
        <f>SUM(G280:G281)</f>
        <v>0</v>
      </c>
      <c r="H279" s="82" t="s">
        <v>340</v>
      </c>
    </row>
    <row r="280" spans="1:8" s="338" customFormat="1" ht="12.75">
      <c r="A280" s="41" t="s">
        <v>259</v>
      </c>
      <c r="B280" s="39" t="s">
        <v>46</v>
      </c>
      <c r="C280" s="40" t="s">
        <v>257</v>
      </c>
      <c r="D280" s="39" t="s">
        <v>48</v>
      </c>
      <c r="E280" s="191"/>
      <c r="F280" s="37" t="s">
        <v>260</v>
      </c>
      <c r="G280" s="94">
        <v>0</v>
      </c>
      <c r="H280" s="82"/>
    </row>
    <row r="281" spans="1:8" s="338" customFormat="1" ht="12.75">
      <c r="A281" s="41">
        <v>24</v>
      </c>
      <c r="B281" s="39" t="s">
        <v>46</v>
      </c>
      <c r="C281" s="40" t="s">
        <v>257</v>
      </c>
      <c r="D281" s="39" t="s">
        <v>49</v>
      </c>
      <c r="E281" s="73"/>
      <c r="F281" s="37" t="s">
        <v>261</v>
      </c>
      <c r="G281" s="94">
        <v>0</v>
      </c>
      <c r="H281" s="82"/>
    </row>
    <row r="282" spans="1:8" s="338" customFormat="1" ht="12.75">
      <c r="A282" s="345">
        <v>24</v>
      </c>
      <c r="B282" s="109" t="s">
        <v>46</v>
      </c>
      <c r="C282" s="119" t="s">
        <v>262</v>
      </c>
      <c r="D282" s="109"/>
      <c r="E282" s="191"/>
      <c r="F282" s="120" t="s">
        <v>263</v>
      </c>
      <c r="G282" s="35">
        <f>+G283</f>
        <v>0</v>
      </c>
      <c r="H282" s="82"/>
    </row>
    <row r="283" spans="1:8" s="338" customFormat="1" ht="12.75">
      <c r="A283" s="41">
        <v>24</v>
      </c>
      <c r="B283" s="39" t="s">
        <v>46</v>
      </c>
      <c r="C283" s="40" t="s">
        <v>262</v>
      </c>
      <c r="D283" s="39" t="s">
        <v>48</v>
      </c>
      <c r="E283" s="73"/>
      <c r="F283" s="37" t="s">
        <v>264</v>
      </c>
      <c r="G283" s="31">
        <f>41022706-5498234+32637649-66204642+11748418-10186532+1229945-4749310</f>
        <v>0</v>
      </c>
      <c r="H283" s="82"/>
    </row>
    <row r="284" spans="1:8" s="338" customFormat="1" ht="12.75">
      <c r="A284" s="41">
        <v>24</v>
      </c>
      <c r="B284" s="39" t="s">
        <v>46</v>
      </c>
      <c r="C284" s="40" t="s">
        <v>262</v>
      </c>
      <c r="D284" s="39" t="s">
        <v>49</v>
      </c>
      <c r="E284" s="73"/>
      <c r="F284" s="37" t="s">
        <v>265</v>
      </c>
      <c r="G284" s="31">
        <v>0</v>
      </c>
      <c r="H284" s="339"/>
    </row>
    <row r="285" spans="1:8" s="338" customFormat="1" ht="12.75">
      <c r="A285" s="41">
        <v>24</v>
      </c>
      <c r="B285" s="39" t="s">
        <v>46</v>
      </c>
      <c r="C285" s="40" t="s">
        <v>262</v>
      </c>
      <c r="D285" s="39" t="s">
        <v>50</v>
      </c>
      <c r="E285" s="73"/>
      <c r="F285" s="37" t="s">
        <v>266</v>
      </c>
      <c r="G285" s="31">
        <v>0</v>
      </c>
      <c r="H285" s="339"/>
    </row>
    <row r="286" spans="1:8" s="338" customFormat="1" ht="12.75">
      <c r="A286" s="41" t="s">
        <v>259</v>
      </c>
      <c r="B286" s="39" t="s">
        <v>46</v>
      </c>
      <c r="C286" s="40" t="s">
        <v>267</v>
      </c>
      <c r="D286" s="39"/>
      <c r="E286" s="73"/>
      <c r="F286" s="37" t="s">
        <v>268</v>
      </c>
      <c r="G286" s="35">
        <f>SUM(G287:G289)</f>
        <v>0</v>
      </c>
      <c r="H286" s="339"/>
    </row>
    <row r="287" spans="1:8" s="338" customFormat="1" ht="12.75">
      <c r="A287" s="41" t="s">
        <v>259</v>
      </c>
      <c r="B287" s="39" t="s">
        <v>46</v>
      </c>
      <c r="C287" s="40" t="s">
        <v>267</v>
      </c>
      <c r="D287" s="39" t="s">
        <v>48</v>
      </c>
      <c r="E287" s="73"/>
      <c r="F287" s="37" t="s">
        <v>264</v>
      </c>
      <c r="G287" s="31">
        <v>0</v>
      </c>
      <c r="H287" s="339"/>
    </row>
    <row r="288" spans="1:8" s="338" customFormat="1" ht="12.75">
      <c r="A288" s="41" t="s">
        <v>259</v>
      </c>
      <c r="B288" s="39" t="s">
        <v>46</v>
      </c>
      <c r="C288" s="40" t="s">
        <v>267</v>
      </c>
      <c r="D288" s="39" t="s">
        <v>49</v>
      </c>
      <c r="E288" s="73"/>
      <c r="F288" s="37" t="s">
        <v>265</v>
      </c>
      <c r="G288" s="31">
        <v>0</v>
      </c>
      <c r="H288" s="339"/>
    </row>
    <row r="289" spans="1:8" s="338" customFormat="1" ht="13.5" thickBot="1">
      <c r="A289" s="146">
        <v>24</v>
      </c>
      <c r="B289" s="99" t="s">
        <v>46</v>
      </c>
      <c r="C289" s="131" t="s">
        <v>267</v>
      </c>
      <c r="D289" s="99" t="s">
        <v>50</v>
      </c>
      <c r="E289" s="168"/>
      <c r="F289" s="132" t="s">
        <v>266</v>
      </c>
      <c r="G289" s="30">
        <v>0</v>
      </c>
      <c r="H289" s="339"/>
    </row>
    <row r="290" spans="1:8" s="338" customFormat="1" ht="12.75">
      <c r="A290" s="192">
        <v>24</v>
      </c>
      <c r="B290" s="102" t="s">
        <v>46</v>
      </c>
      <c r="C290" s="126" t="s">
        <v>269</v>
      </c>
      <c r="D290" s="102"/>
      <c r="E290" s="193"/>
      <c r="F290" s="127" t="s">
        <v>270</v>
      </c>
      <c r="G290" s="128">
        <f>SUM(G291)</f>
        <v>0</v>
      </c>
      <c r="H290" s="339"/>
    </row>
    <row r="291" spans="1:8" s="338" customFormat="1" ht="12.75">
      <c r="A291" s="41" t="s">
        <v>259</v>
      </c>
      <c r="B291" s="39" t="s">
        <v>46</v>
      </c>
      <c r="C291" s="40" t="s">
        <v>269</v>
      </c>
      <c r="D291" s="39" t="s">
        <v>48</v>
      </c>
      <c r="E291" s="73"/>
      <c r="F291" s="37" t="s">
        <v>345</v>
      </c>
      <c r="G291" s="31">
        <f>955143-675690+661908-941361</f>
        <v>0</v>
      </c>
      <c r="H291" s="339"/>
    </row>
    <row r="292" spans="1:8" s="338" customFormat="1" ht="12.75">
      <c r="A292" s="41">
        <v>24</v>
      </c>
      <c r="B292" s="39" t="s">
        <v>46</v>
      </c>
      <c r="C292" s="40" t="s">
        <v>271</v>
      </c>
      <c r="D292" s="39"/>
      <c r="E292" s="73"/>
      <c r="F292" s="37" t="s">
        <v>272</v>
      </c>
      <c r="G292" s="31">
        <v>0</v>
      </c>
      <c r="H292" s="339"/>
    </row>
    <row r="293" spans="1:8" s="338" customFormat="1" ht="12.75">
      <c r="A293" s="41">
        <v>24</v>
      </c>
      <c r="B293" s="39" t="s">
        <v>46</v>
      </c>
      <c r="C293" s="40" t="s">
        <v>57</v>
      </c>
      <c r="D293" s="39"/>
      <c r="E293" s="73"/>
      <c r="F293" s="37" t="s">
        <v>273</v>
      </c>
      <c r="G293" s="31">
        <v>0</v>
      </c>
      <c r="H293" s="339"/>
    </row>
    <row r="294" spans="1:8" s="338" customFormat="1" ht="13.5">
      <c r="A294" s="211"/>
      <c r="B294" s="236"/>
      <c r="C294" s="236"/>
      <c r="D294" s="236"/>
      <c r="E294" s="236"/>
      <c r="F294" s="255"/>
      <c r="G294" s="318"/>
      <c r="H294" s="339"/>
    </row>
    <row r="295" spans="1:8" s="338" customFormat="1" ht="13.5">
      <c r="A295" s="211"/>
      <c r="B295" s="236"/>
      <c r="C295" s="236"/>
      <c r="D295" s="236"/>
      <c r="E295" s="236"/>
      <c r="F295" s="255"/>
      <c r="G295" s="318"/>
      <c r="H295" s="339"/>
    </row>
    <row r="296" spans="1:8" s="338" customFormat="1" ht="12.75">
      <c r="A296" s="62"/>
      <c r="B296" s="62"/>
      <c r="C296" s="62"/>
      <c r="D296" s="149"/>
      <c r="E296" s="149"/>
      <c r="F296" s="181"/>
      <c r="G296" s="115"/>
      <c r="H296" s="340"/>
    </row>
    <row r="297" spans="1:8" s="338" customFormat="1" ht="12.75">
      <c r="A297" s="62"/>
      <c r="B297" s="62"/>
      <c r="C297" s="62"/>
      <c r="D297" s="149"/>
      <c r="E297" s="149"/>
      <c r="F297" s="181"/>
      <c r="G297" s="115"/>
      <c r="H297" s="340"/>
    </row>
    <row r="298" spans="1:8" s="338" customFormat="1" ht="12.75">
      <c r="A298" s="62"/>
      <c r="B298" s="62"/>
      <c r="C298" s="62"/>
      <c r="D298" s="149"/>
      <c r="E298" s="149"/>
      <c r="F298" s="181"/>
      <c r="G298" s="115"/>
      <c r="H298" s="340"/>
    </row>
    <row r="299" spans="1:8" s="338" customFormat="1" ht="12.75">
      <c r="A299" s="62"/>
      <c r="B299" s="62"/>
      <c r="C299" s="62"/>
      <c r="D299" s="149"/>
      <c r="E299" s="149"/>
      <c r="F299" s="181"/>
      <c r="G299" s="115"/>
      <c r="H299" s="340"/>
    </row>
    <row r="300" spans="1:8" s="338" customFormat="1" ht="12.75">
      <c r="A300" s="21" t="s">
        <v>332</v>
      </c>
      <c r="B300" s="62"/>
      <c r="C300" s="62"/>
      <c r="D300" s="149"/>
      <c r="E300" s="149"/>
      <c r="F300" s="181"/>
      <c r="G300" s="115"/>
      <c r="H300" s="340"/>
    </row>
    <row r="301" spans="1:8" s="338" customFormat="1" ht="12.75">
      <c r="A301" s="21"/>
      <c r="B301" s="62"/>
      <c r="C301" s="62"/>
      <c r="D301" s="149"/>
      <c r="E301" s="149"/>
      <c r="F301" s="181"/>
      <c r="G301" s="115"/>
      <c r="H301" s="340"/>
    </row>
    <row r="302" spans="1:9" s="338" customFormat="1" ht="12.75">
      <c r="A302" s="41">
        <v>24</v>
      </c>
      <c r="B302" s="39" t="s">
        <v>46</v>
      </c>
      <c r="C302" s="40" t="s">
        <v>58</v>
      </c>
      <c r="D302" s="39"/>
      <c r="E302" s="73"/>
      <c r="F302" s="37" t="s">
        <v>274</v>
      </c>
      <c r="G302" s="35">
        <f>SUM(G303:G305)</f>
        <v>0</v>
      </c>
      <c r="H302" s="339"/>
      <c r="I302" s="339"/>
    </row>
    <row r="303" spans="1:9" s="338" customFormat="1" ht="12.75">
      <c r="A303" s="41">
        <v>24</v>
      </c>
      <c r="B303" s="39" t="s">
        <v>46</v>
      </c>
      <c r="C303" s="40" t="s">
        <v>58</v>
      </c>
      <c r="D303" s="39" t="s">
        <v>48</v>
      </c>
      <c r="E303" s="73"/>
      <c r="F303" s="37" t="s">
        <v>275</v>
      </c>
      <c r="G303" s="94">
        <v>0</v>
      </c>
      <c r="H303" s="339"/>
      <c r="I303" s="339"/>
    </row>
    <row r="304" spans="1:9" s="338" customFormat="1" ht="12.75">
      <c r="A304" s="41">
        <v>24</v>
      </c>
      <c r="B304" s="39" t="s">
        <v>46</v>
      </c>
      <c r="C304" s="40" t="s">
        <v>58</v>
      </c>
      <c r="D304" s="39" t="s">
        <v>49</v>
      </c>
      <c r="E304" s="73"/>
      <c r="F304" s="37" t="s">
        <v>276</v>
      </c>
      <c r="G304" s="94">
        <v>0</v>
      </c>
      <c r="H304" s="339"/>
      <c r="I304" s="339"/>
    </row>
    <row r="305" spans="1:9" s="338" customFormat="1" ht="13.5" thickBot="1">
      <c r="A305" s="194" t="s">
        <v>259</v>
      </c>
      <c r="B305" s="195" t="s">
        <v>46</v>
      </c>
      <c r="C305" s="67" t="s">
        <v>58</v>
      </c>
      <c r="D305" s="195" t="s">
        <v>50</v>
      </c>
      <c r="E305" s="196"/>
      <c r="F305" s="197" t="s">
        <v>277</v>
      </c>
      <c r="G305" s="198">
        <v>0</v>
      </c>
      <c r="H305" s="339"/>
      <c r="I305" s="339"/>
    </row>
    <row r="306" spans="1:9" s="338" customFormat="1" ht="13.5" thickBot="1">
      <c r="A306" s="199">
        <v>24</v>
      </c>
      <c r="B306" s="200" t="s">
        <v>59</v>
      </c>
      <c r="C306" s="201"/>
      <c r="D306" s="202"/>
      <c r="E306" s="203"/>
      <c r="F306" s="204" t="s">
        <v>278</v>
      </c>
      <c r="G306" s="79">
        <v>0</v>
      </c>
      <c r="H306" s="339"/>
      <c r="I306" s="339"/>
    </row>
    <row r="307" spans="1:9" s="338" customFormat="1" ht="13.5" thickBot="1">
      <c r="A307" s="78">
        <v>24</v>
      </c>
      <c r="B307" s="76" t="s">
        <v>55</v>
      </c>
      <c r="C307" s="158"/>
      <c r="D307" s="159"/>
      <c r="E307" s="160"/>
      <c r="F307" s="29" t="s">
        <v>279</v>
      </c>
      <c r="G307" s="49">
        <v>0</v>
      </c>
      <c r="H307" s="339"/>
      <c r="I307" s="339"/>
    </row>
    <row r="308" spans="1:8" s="338" customFormat="1" ht="13.5" thickBot="1">
      <c r="A308" s="205">
        <v>24</v>
      </c>
      <c r="B308" s="206" t="s">
        <v>60</v>
      </c>
      <c r="C308" s="207"/>
      <c r="D308" s="208"/>
      <c r="E308" s="209"/>
      <c r="F308" s="210" t="s">
        <v>280</v>
      </c>
      <c r="G308" s="58">
        <v>0</v>
      </c>
      <c r="H308" s="339"/>
    </row>
    <row r="309" spans="1:8" s="338" customFormat="1" ht="13.5" thickBot="1">
      <c r="A309" s="78">
        <v>24</v>
      </c>
      <c r="B309" s="76" t="s">
        <v>61</v>
      </c>
      <c r="C309" s="158"/>
      <c r="D309" s="159"/>
      <c r="E309" s="160"/>
      <c r="F309" s="29" t="s">
        <v>281</v>
      </c>
      <c r="G309" s="49">
        <v>0</v>
      </c>
      <c r="H309" s="339"/>
    </row>
    <row r="310" spans="1:8" s="338" customFormat="1" ht="14.25" thickBot="1">
      <c r="A310" s="365">
        <v>25</v>
      </c>
      <c r="B310" s="366"/>
      <c r="C310" s="367"/>
      <c r="D310" s="366"/>
      <c r="E310" s="368"/>
      <c r="F310" s="369" t="s">
        <v>282</v>
      </c>
      <c r="G310" s="370">
        <f>SUM(G311:G311)</f>
        <v>0</v>
      </c>
      <c r="H310" s="339"/>
    </row>
    <row r="311" spans="1:8" s="338" customFormat="1" ht="13.5" thickBot="1">
      <c r="A311" s="212">
        <v>25</v>
      </c>
      <c r="B311" s="76" t="s">
        <v>47</v>
      </c>
      <c r="C311" s="158"/>
      <c r="D311" s="159"/>
      <c r="E311" s="160"/>
      <c r="F311" s="29" t="s">
        <v>283</v>
      </c>
      <c r="G311" s="49">
        <v>0</v>
      </c>
      <c r="H311" s="339"/>
    </row>
    <row r="312" spans="1:8" s="338" customFormat="1" ht="14.25" thickBot="1">
      <c r="A312" s="365">
        <v>26</v>
      </c>
      <c r="B312" s="366"/>
      <c r="C312" s="367"/>
      <c r="D312" s="366"/>
      <c r="E312" s="368"/>
      <c r="F312" s="369" t="s">
        <v>284</v>
      </c>
      <c r="G312" s="370">
        <f>SUM(G313:G315)</f>
        <v>0</v>
      </c>
      <c r="H312" s="339"/>
    </row>
    <row r="313" spans="1:8" s="338" customFormat="1" ht="13.5" thickBot="1">
      <c r="A313" s="213" t="s">
        <v>285</v>
      </c>
      <c r="B313" s="200" t="s">
        <v>47</v>
      </c>
      <c r="C313" s="214"/>
      <c r="D313" s="200"/>
      <c r="E313" s="215"/>
      <c r="F313" s="204" t="s">
        <v>286</v>
      </c>
      <c r="G313" s="79">
        <v>0</v>
      </c>
      <c r="H313" s="339"/>
    </row>
    <row r="314" spans="1:8" s="338" customFormat="1" ht="13.5" thickBot="1">
      <c r="A314" s="212">
        <v>26</v>
      </c>
      <c r="B314" s="76" t="s">
        <v>53</v>
      </c>
      <c r="C314" s="216"/>
      <c r="D314" s="217"/>
      <c r="E314" s="218"/>
      <c r="F314" s="29" t="s">
        <v>287</v>
      </c>
      <c r="G314" s="49">
        <v>0</v>
      </c>
      <c r="H314" s="339"/>
    </row>
    <row r="315" spans="1:8" s="338" customFormat="1" ht="13.5" thickBot="1">
      <c r="A315" s="219">
        <v>26</v>
      </c>
      <c r="B315" s="220" t="s">
        <v>59</v>
      </c>
      <c r="C315" s="221"/>
      <c r="D315" s="222"/>
      <c r="E315" s="223"/>
      <c r="F315" s="224" t="s">
        <v>288</v>
      </c>
      <c r="G315" s="225">
        <f>SUM(G316:G317)</f>
        <v>0</v>
      </c>
      <c r="H315" s="339"/>
    </row>
    <row r="316" spans="1:7" ht="13.5" thickBot="1">
      <c r="A316" s="228" t="s">
        <v>285</v>
      </c>
      <c r="B316" s="229" t="s">
        <v>59</v>
      </c>
      <c r="C316" s="230" t="s">
        <v>48</v>
      </c>
      <c r="D316" s="217"/>
      <c r="E316" s="218"/>
      <c r="F316" s="231" t="s">
        <v>66</v>
      </c>
      <c r="G316" s="49">
        <v>0</v>
      </c>
    </row>
    <row r="317" spans="1:8" s="338" customFormat="1" ht="12.75">
      <c r="A317" s="232" t="s">
        <v>285</v>
      </c>
      <c r="B317" s="233" t="s">
        <v>59</v>
      </c>
      <c r="C317" s="233" t="s">
        <v>52</v>
      </c>
      <c r="D317" s="234"/>
      <c r="E317" s="234"/>
      <c r="F317" s="235" t="s">
        <v>289</v>
      </c>
      <c r="G317" s="42">
        <v>0</v>
      </c>
      <c r="H317" s="339"/>
    </row>
    <row r="318" spans="1:8" s="338" customFormat="1" ht="14.25" thickBot="1">
      <c r="A318" s="365">
        <v>29</v>
      </c>
      <c r="B318" s="371"/>
      <c r="C318" s="372"/>
      <c r="D318" s="366"/>
      <c r="E318" s="368"/>
      <c r="F318" s="369" t="s">
        <v>290</v>
      </c>
      <c r="G318" s="370">
        <f>+G319+G320+G321+G322+G323+G327</f>
        <v>1401290</v>
      </c>
      <c r="H318" s="339"/>
    </row>
    <row r="319" spans="1:8" s="338" customFormat="1" ht="13.5" thickBot="1">
      <c r="A319" s="213">
        <v>29</v>
      </c>
      <c r="B319" s="200" t="s">
        <v>47</v>
      </c>
      <c r="C319" s="201"/>
      <c r="D319" s="202"/>
      <c r="E319" s="203"/>
      <c r="F319" s="204" t="s">
        <v>68</v>
      </c>
      <c r="G319" s="79">
        <v>0</v>
      </c>
      <c r="H319" s="339"/>
    </row>
    <row r="320" spans="1:8" s="338" customFormat="1" ht="13.5" thickBot="1">
      <c r="A320" s="212">
        <v>29</v>
      </c>
      <c r="B320" s="76" t="s">
        <v>53</v>
      </c>
      <c r="C320" s="158"/>
      <c r="D320" s="159"/>
      <c r="E320" s="160"/>
      <c r="F320" s="29" t="s">
        <v>69</v>
      </c>
      <c r="G320" s="49">
        <v>0</v>
      </c>
      <c r="H320" s="339" t="s">
        <v>340</v>
      </c>
    </row>
    <row r="321" spans="1:8" s="338" customFormat="1" ht="13.5" thickBot="1">
      <c r="A321" s="237">
        <v>29</v>
      </c>
      <c r="B321" s="206" t="s">
        <v>46</v>
      </c>
      <c r="C321" s="207"/>
      <c r="D321" s="208"/>
      <c r="E321" s="209"/>
      <c r="F321" s="210" t="s">
        <v>20</v>
      </c>
      <c r="G321" s="58">
        <v>0</v>
      </c>
      <c r="H321" s="339" t="s">
        <v>340</v>
      </c>
    </row>
    <row r="322" spans="1:8" s="338" customFormat="1" ht="13.5" thickBot="1">
      <c r="A322" s="212">
        <v>29</v>
      </c>
      <c r="B322" s="76" t="s">
        <v>59</v>
      </c>
      <c r="C322" s="158"/>
      <c r="D322" s="159"/>
      <c r="E322" s="160"/>
      <c r="F322" s="29" t="s">
        <v>70</v>
      </c>
      <c r="G322" s="49">
        <f>1010013-0+1090293-1227903</f>
        <v>872403</v>
      </c>
      <c r="H322" s="339"/>
    </row>
    <row r="323" spans="1:8" s="338" customFormat="1" ht="13.5" thickBot="1">
      <c r="A323" s="219">
        <v>29</v>
      </c>
      <c r="B323" s="220" t="s">
        <v>55</v>
      </c>
      <c r="C323" s="221"/>
      <c r="D323" s="222"/>
      <c r="E323" s="223"/>
      <c r="F323" s="224" t="s">
        <v>71</v>
      </c>
      <c r="G323" s="266">
        <f>+G324+G325+G326</f>
        <v>277967</v>
      </c>
      <c r="H323" s="339"/>
    </row>
    <row r="324" spans="1:8" s="338" customFormat="1" ht="12.75">
      <c r="A324" s="238">
        <v>29</v>
      </c>
      <c r="B324" s="184" t="s">
        <v>55</v>
      </c>
      <c r="C324" s="185" t="s">
        <v>48</v>
      </c>
      <c r="D324" s="186"/>
      <c r="E324" s="239"/>
      <c r="F324" s="240" t="s">
        <v>291</v>
      </c>
      <c r="G324" s="241">
        <f>642755-0+-6784-635971</f>
        <v>0</v>
      </c>
      <c r="H324" s="339" t="s">
        <v>340</v>
      </c>
    </row>
    <row r="325" spans="1:8" s="338" customFormat="1" ht="12.75">
      <c r="A325" s="242">
        <v>29</v>
      </c>
      <c r="B325" s="71" t="s">
        <v>55</v>
      </c>
      <c r="C325" s="72" t="s">
        <v>49</v>
      </c>
      <c r="D325" s="243"/>
      <c r="E325" s="244"/>
      <c r="F325" s="69" t="s">
        <v>292</v>
      </c>
      <c r="G325" s="94">
        <v>0</v>
      </c>
      <c r="H325" s="339"/>
    </row>
    <row r="326" spans="1:8" s="338" customFormat="1" ht="13.5" thickBot="1">
      <c r="A326" s="246">
        <v>29</v>
      </c>
      <c r="B326" s="195" t="s">
        <v>55</v>
      </c>
      <c r="C326" s="247" t="s">
        <v>52</v>
      </c>
      <c r="D326" s="248"/>
      <c r="E326" s="196"/>
      <c r="F326" s="197" t="s">
        <v>3</v>
      </c>
      <c r="G326" s="198">
        <f>82400-0+277967-82400</f>
        <v>277967</v>
      </c>
      <c r="H326" s="339"/>
    </row>
    <row r="327" spans="1:8" s="338" customFormat="1" ht="13.5" thickBot="1">
      <c r="A327" s="346">
        <v>29</v>
      </c>
      <c r="B327" s="268" t="s">
        <v>60</v>
      </c>
      <c r="C327" s="269"/>
      <c r="D327" s="269"/>
      <c r="E327" s="269"/>
      <c r="F327" s="347" t="s">
        <v>72</v>
      </c>
      <c r="G327" s="348">
        <f>SUM(G328:G329)</f>
        <v>250920</v>
      </c>
      <c r="H327" s="339"/>
    </row>
    <row r="328" spans="1:8" s="338" customFormat="1" ht="12.75">
      <c r="A328" s="238">
        <v>29</v>
      </c>
      <c r="B328" s="184" t="s">
        <v>60</v>
      </c>
      <c r="C328" s="185" t="s">
        <v>48</v>
      </c>
      <c r="D328" s="186"/>
      <c r="E328" s="239"/>
      <c r="F328" s="240" t="s">
        <v>293</v>
      </c>
      <c r="G328" s="241">
        <f>2111558-1775586+336808-421860</f>
        <v>250920</v>
      </c>
      <c r="H328" s="339"/>
    </row>
    <row r="329" spans="1:8" s="338" customFormat="1" ht="13.5" thickBot="1">
      <c r="A329" s="246">
        <v>29</v>
      </c>
      <c r="B329" s="195" t="s">
        <v>60</v>
      </c>
      <c r="C329" s="247" t="s">
        <v>49</v>
      </c>
      <c r="D329" s="248"/>
      <c r="E329" s="196"/>
      <c r="F329" s="197" t="s">
        <v>294</v>
      </c>
      <c r="G329" s="198">
        <v>0</v>
      </c>
      <c r="H329" s="339"/>
    </row>
    <row r="330" spans="1:8" s="338" customFormat="1" ht="13.5" thickBot="1">
      <c r="A330" s="212">
        <v>29</v>
      </c>
      <c r="B330" s="76" t="s">
        <v>61</v>
      </c>
      <c r="C330" s="158"/>
      <c r="D330" s="159"/>
      <c r="E330" s="160"/>
      <c r="F330" s="29" t="s">
        <v>73</v>
      </c>
      <c r="G330" s="32">
        <f>SUM(G331:G332)</f>
        <v>0</v>
      </c>
      <c r="H330" s="339"/>
    </row>
    <row r="331" spans="1:8" s="338" customFormat="1" ht="12.75">
      <c r="A331" s="238">
        <v>29</v>
      </c>
      <c r="B331" s="184" t="s">
        <v>61</v>
      </c>
      <c r="C331" s="185" t="s">
        <v>48</v>
      </c>
      <c r="D331" s="186"/>
      <c r="E331" s="239"/>
      <c r="F331" s="240" t="s">
        <v>295</v>
      </c>
      <c r="G331" s="241">
        <v>0</v>
      </c>
      <c r="H331" s="339"/>
    </row>
    <row r="332" spans="1:8" s="338" customFormat="1" ht="13.5" thickBot="1">
      <c r="A332" s="249">
        <v>29</v>
      </c>
      <c r="B332" s="117" t="s">
        <v>61</v>
      </c>
      <c r="C332" s="250" t="s">
        <v>49</v>
      </c>
      <c r="D332" s="251"/>
      <c r="E332" s="252"/>
      <c r="F332" s="253" t="s">
        <v>296</v>
      </c>
      <c r="G332" s="112">
        <v>0</v>
      </c>
      <c r="H332" s="339"/>
    </row>
    <row r="333" spans="1:8" s="338" customFormat="1" ht="13.5" thickBot="1">
      <c r="A333" s="212">
        <v>29</v>
      </c>
      <c r="B333" s="76" t="s">
        <v>54</v>
      </c>
      <c r="C333" s="77"/>
      <c r="D333" s="254"/>
      <c r="E333" s="159"/>
      <c r="F333" s="182" t="s">
        <v>74</v>
      </c>
      <c r="G333" s="49">
        <v>0</v>
      </c>
      <c r="H333" s="339"/>
    </row>
    <row r="334" spans="1:8" s="338" customFormat="1" ht="14.25" thickBot="1">
      <c r="A334" s="365">
        <v>30</v>
      </c>
      <c r="B334" s="371"/>
      <c r="C334" s="372"/>
      <c r="D334" s="373"/>
      <c r="E334" s="366"/>
      <c r="F334" s="374" t="s">
        <v>297</v>
      </c>
      <c r="G334" s="370">
        <f>SUM(G335+G342+G343+G344)</f>
        <v>0</v>
      </c>
      <c r="H334" s="339"/>
    </row>
    <row r="335" spans="1:8" s="338" customFormat="1" ht="13.5" thickBot="1">
      <c r="A335" s="212">
        <v>30</v>
      </c>
      <c r="B335" s="76" t="s">
        <v>47</v>
      </c>
      <c r="C335" s="158"/>
      <c r="D335" s="254"/>
      <c r="E335" s="159"/>
      <c r="F335" s="182" t="s">
        <v>21</v>
      </c>
      <c r="G335" s="32">
        <f>SUM(G336:G341)</f>
        <v>0</v>
      </c>
      <c r="H335" s="339"/>
    </row>
    <row r="336" spans="1:8" s="338" customFormat="1" ht="12.75">
      <c r="A336" s="238">
        <v>30</v>
      </c>
      <c r="B336" s="184" t="s">
        <v>47</v>
      </c>
      <c r="C336" s="185" t="s">
        <v>48</v>
      </c>
      <c r="D336" s="256"/>
      <c r="E336" s="186"/>
      <c r="F336" s="187" t="s">
        <v>76</v>
      </c>
      <c r="G336" s="42">
        <v>0</v>
      </c>
      <c r="H336" s="339"/>
    </row>
    <row r="337" spans="1:8" s="338" customFormat="1" ht="12.75">
      <c r="A337" s="242">
        <v>30</v>
      </c>
      <c r="B337" s="71" t="s">
        <v>47</v>
      </c>
      <c r="C337" s="72" t="s">
        <v>49</v>
      </c>
      <c r="D337" s="257"/>
      <c r="E337" s="243"/>
      <c r="F337" s="188" t="s">
        <v>298</v>
      </c>
      <c r="G337" s="31">
        <v>0</v>
      </c>
      <c r="H337" s="339"/>
    </row>
    <row r="338" spans="1:8" s="338" customFormat="1" ht="12.75">
      <c r="A338" s="242">
        <v>30</v>
      </c>
      <c r="B338" s="71" t="s">
        <v>47</v>
      </c>
      <c r="C338" s="72" t="s">
        <v>50</v>
      </c>
      <c r="D338" s="257"/>
      <c r="E338" s="243"/>
      <c r="F338" s="188" t="s">
        <v>77</v>
      </c>
      <c r="G338" s="31">
        <v>0</v>
      </c>
      <c r="H338" s="339"/>
    </row>
    <row r="339" spans="1:8" s="338" customFormat="1" ht="12.75">
      <c r="A339" s="242">
        <v>30</v>
      </c>
      <c r="B339" s="71" t="s">
        <v>47</v>
      </c>
      <c r="C339" s="72" t="s">
        <v>51</v>
      </c>
      <c r="D339" s="257"/>
      <c r="E339" s="243"/>
      <c r="F339" s="188" t="s">
        <v>299</v>
      </c>
      <c r="G339" s="31">
        <v>0</v>
      </c>
      <c r="H339" s="339"/>
    </row>
    <row r="340" spans="1:8" s="338" customFormat="1" ht="12.75">
      <c r="A340" s="242">
        <v>30</v>
      </c>
      <c r="B340" s="71" t="s">
        <v>47</v>
      </c>
      <c r="C340" s="72" t="s">
        <v>56</v>
      </c>
      <c r="D340" s="257"/>
      <c r="E340" s="243"/>
      <c r="F340" s="188" t="s">
        <v>78</v>
      </c>
      <c r="G340" s="31">
        <v>0</v>
      </c>
      <c r="H340" s="339"/>
    </row>
    <row r="341" spans="1:8" s="338" customFormat="1" ht="13.5" thickBot="1">
      <c r="A341" s="246">
        <v>30</v>
      </c>
      <c r="B341" s="195" t="s">
        <v>47</v>
      </c>
      <c r="C341" s="247" t="s">
        <v>52</v>
      </c>
      <c r="D341" s="258"/>
      <c r="E341" s="248"/>
      <c r="F341" s="259" t="s">
        <v>2</v>
      </c>
      <c r="G341" s="63">
        <v>0</v>
      </c>
      <c r="H341" s="339"/>
    </row>
    <row r="342" spans="1:8" s="338" customFormat="1" ht="13.5" thickBot="1">
      <c r="A342" s="212">
        <v>30</v>
      </c>
      <c r="B342" s="76" t="s">
        <v>53</v>
      </c>
      <c r="C342" s="158"/>
      <c r="D342" s="254"/>
      <c r="E342" s="159"/>
      <c r="F342" s="182" t="s">
        <v>300</v>
      </c>
      <c r="G342" s="49">
        <v>0</v>
      </c>
      <c r="H342" s="339"/>
    </row>
    <row r="343" spans="1:8" s="338" customFormat="1" ht="13.5" thickBot="1">
      <c r="A343" s="212">
        <v>30</v>
      </c>
      <c r="B343" s="76" t="s">
        <v>46</v>
      </c>
      <c r="C343" s="77"/>
      <c r="D343" s="254"/>
      <c r="E343" s="159"/>
      <c r="F343" s="182" t="s">
        <v>301</v>
      </c>
      <c r="G343" s="49">
        <v>0</v>
      </c>
      <c r="H343" s="339"/>
    </row>
    <row r="344" spans="1:8" s="338" customFormat="1" ht="13.5" thickBot="1">
      <c r="A344" s="212">
        <v>30</v>
      </c>
      <c r="B344" s="76" t="s">
        <v>54</v>
      </c>
      <c r="C344" s="77"/>
      <c r="D344" s="254"/>
      <c r="E344" s="159"/>
      <c r="F344" s="182" t="s">
        <v>79</v>
      </c>
      <c r="G344" s="49">
        <v>0</v>
      </c>
      <c r="H344" s="339"/>
    </row>
    <row r="345" spans="1:8" s="338" customFormat="1" ht="14.25" thickBot="1">
      <c r="A345" s="365">
        <v>31</v>
      </c>
      <c r="B345" s="371"/>
      <c r="C345" s="372"/>
      <c r="D345" s="373"/>
      <c r="E345" s="366"/>
      <c r="F345" s="374" t="s">
        <v>302</v>
      </c>
      <c r="G345" s="370">
        <f>SUM(G346+G349+G366)</f>
        <v>8982957</v>
      </c>
      <c r="H345" s="339"/>
    </row>
    <row r="346" spans="1:8" s="338" customFormat="1" ht="13.5" thickBot="1">
      <c r="A346" s="212">
        <v>31</v>
      </c>
      <c r="B346" s="76" t="s">
        <v>47</v>
      </c>
      <c r="C346" s="158"/>
      <c r="D346" s="254"/>
      <c r="E346" s="159"/>
      <c r="F346" s="182" t="s">
        <v>303</v>
      </c>
      <c r="G346" s="32">
        <f>SUM(G347:G348)</f>
        <v>0</v>
      </c>
      <c r="H346" s="339"/>
    </row>
    <row r="347" spans="1:8" s="338" customFormat="1" ht="12.75">
      <c r="A347" s="238">
        <v>31</v>
      </c>
      <c r="B347" s="184" t="s">
        <v>47</v>
      </c>
      <c r="C347" s="185" t="s">
        <v>48</v>
      </c>
      <c r="D347" s="256"/>
      <c r="E347" s="186"/>
      <c r="F347" s="187" t="s">
        <v>304</v>
      </c>
      <c r="G347" s="42">
        <v>0</v>
      </c>
      <c r="H347" s="339"/>
    </row>
    <row r="348" spans="1:8" s="338" customFormat="1" ht="13.5" thickBot="1">
      <c r="A348" s="260">
        <v>31</v>
      </c>
      <c r="B348" s="261" t="s">
        <v>47</v>
      </c>
      <c r="C348" s="261" t="s">
        <v>49</v>
      </c>
      <c r="D348" s="262"/>
      <c r="E348" s="243"/>
      <c r="F348" s="188" t="s">
        <v>305</v>
      </c>
      <c r="G348" s="31">
        <v>0</v>
      </c>
      <c r="H348" s="339"/>
    </row>
    <row r="349" spans="1:8" s="338" customFormat="1" ht="13.5" thickBot="1">
      <c r="A349" s="212">
        <v>31</v>
      </c>
      <c r="B349" s="76" t="s">
        <v>53</v>
      </c>
      <c r="C349" s="158"/>
      <c r="D349" s="254"/>
      <c r="E349" s="159"/>
      <c r="F349" s="182" t="s">
        <v>306</v>
      </c>
      <c r="G349" s="32">
        <f>G350+G351+G360+G361+G362+G363+G364+G365</f>
        <v>8982957</v>
      </c>
      <c r="H349" s="339"/>
    </row>
    <row r="350" spans="1:8" s="338" customFormat="1" ht="12.75">
      <c r="A350" s="238">
        <v>31</v>
      </c>
      <c r="B350" s="184" t="s">
        <v>53</v>
      </c>
      <c r="C350" s="185" t="s">
        <v>48</v>
      </c>
      <c r="D350" s="256"/>
      <c r="E350" s="186"/>
      <c r="F350" s="187" t="s">
        <v>304</v>
      </c>
      <c r="G350" s="42">
        <v>0</v>
      </c>
      <c r="H350" s="339"/>
    </row>
    <row r="351" spans="1:8" s="338" customFormat="1" ht="12.75">
      <c r="A351" s="242">
        <v>31</v>
      </c>
      <c r="B351" s="71" t="s">
        <v>53</v>
      </c>
      <c r="C351" s="72" t="s">
        <v>49</v>
      </c>
      <c r="D351" s="257"/>
      <c r="E351" s="243"/>
      <c r="F351" s="188" t="s">
        <v>305</v>
      </c>
      <c r="G351" s="31">
        <v>0</v>
      </c>
      <c r="H351" s="339"/>
    </row>
    <row r="352" spans="1:8" s="338" customFormat="1" ht="12.75">
      <c r="A352" s="319"/>
      <c r="B352" s="320"/>
      <c r="C352" s="207"/>
      <c r="D352" s="207"/>
      <c r="E352" s="207"/>
      <c r="F352" s="321"/>
      <c r="G352" s="322"/>
      <c r="H352" s="339"/>
    </row>
    <row r="353" spans="1:8" s="338" customFormat="1" ht="12.75">
      <c r="A353" s="62"/>
      <c r="B353" s="62"/>
      <c r="C353" s="226"/>
      <c r="D353" s="227"/>
      <c r="E353" s="227"/>
      <c r="F353" s="114"/>
      <c r="G353" s="115"/>
      <c r="H353" s="339"/>
    </row>
    <row r="354" spans="1:8" s="338" customFormat="1" ht="12.75">
      <c r="A354" s="62"/>
      <c r="B354" s="62"/>
      <c r="C354" s="226"/>
      <c r="D354" s="227"/>
      <c r="E354" s="227"/>
      <c r="F354" s="114"/>
      <c r="G354" s="115"/>
      <c r="H354" s="339"/>
    </row>
    <row r="355" spans="1:8" s="338" customFormat="1" ht="12.75">
      <c r="A355" s="62"/>
      <c r="B355" s="62"/>
      <c r="C355" s="226"/>
      <c r="D355" s="227"/>
      <c r="E355" s="227"/>
      <c r="F355" s="114"/>
      <c r="G355" s="115"/>
      <c r="H355" s="339"/>
    </row>
    <row r="356" spans="1:8" s="338" customFormat="1" ht="12.75">
      <c r="A356" s="62"/>
      <c r="B356" s="62"/>
      <c r="C356" s="226"/>
      <c r="D356" s="227"/>
      <c r="E356" s="227"/>
      <c r="F356" s="114"/>
      <c r="G356" s="115"/>
      <c r="H356" s="339"/>
    </row>
    <row r="357" spans="1:8" s="338" customFormat="1" ht="12.75">
      <c r="A357" s="62"/>
      <c r="B357" s="62"/>
      <c r="C357" s="226"/>
      <c r="D357" s="227"/>
      <c r="E357" s="227"/>
      <c r="F357" s="114"/>
      <c r="G357" s="115"/>
      <c r="H357" s="339"/>
    </row>
    <row r="358" spans="1:8" s="338" customFormat="1" ht="12.75">
      <c r="A358" s="21" t="s">
        <v>332</v>
      </c>
      <c r="B358" s="62"/>
      <c r="C358" s="226"/>
      <c r="D358" s="227"/>
      <c r="E358" s="227"/>
      <c r="F358" s="114"/>
      <c r="G358" s="115"/>
      <c r="H358" s="339"/>
    </row>
    <row r="359" spans="1:8" s="338" customFormat="1" ht="13.5" thickBot="1">
      <c r="A359" s="21"/>
      <c r="B359" s="62"/>
      <c r="C359" s="226"/>
      <c r="D359" s="227"/>
      <c r="E359" s="227"/>
      <c r="F359" s="114"/>
      <c r="G359" s="115"/>
      <c r="H359" s="339"/>
    </row>
    <row r="360" spans="1:8" s="338" customFormat="1" ht="12.75">
      <c r="A360" s="326">
        <v>31</v>
      </c>
      <c r="B360" s="327" t="s">
        <v>53</v>
      </c>
      <c r="C360" s="328" t="s">
        <v>50</v>
      </c>
      <c r="D360" s="329"/>
      <c r="E360" s="330"/>
      <c r="F360" s="331" t="s">
        <v>307</v>
      </c>
      <c r="G360" s="128">
        <v>0</v>
      </c>
      <c r="H360" s="339"/>
    </row>
    <row r="361" spans="1:8" ht="12.75">
      <c r="A361" s="242">
        <v>31</v>
      </c>
      <c r="B361" s="71" t="s">
        <v>53</v>
      </c>
      <c r="C361" s="72" t="s">
        <v>51</v>
      </c>
      <c r="D361" s="257"/>
      <c r="E361" s="243"/>
      <c r="F361" s="188" t="s">
        <v>308</v>
      </c>
      <c r="G361" s="31">
        <f>2823288+1636952-1678508-1672652+4504150+477675-477675-2000000+44993255-35967000+1219652-3613902+11588668-15026255+2175309-0</f>
        <v>8982957</v>
      </c>
      <c r="H361" s="115"/>
    </row>
    <row r="362" spans="1:7" ht="12.75">
      <c r="A362" s="242">
        <v>31</v>
      </c>
      <c r="B362" s="71" t="s">
        <v>53</v>
      </c>
      <c r="C362" s="72" t="s">
        <v>56</v>
      </c>
      <c r="D362" s="257"/>
      <c r="E362" s="243"/>
      <c r="F362" s="188" t="s">
        <v>309</v>
      </c>
      <c r="G362" s="31">
        <v>0</v>
      </c>
    </row>
    <row r="363" spans="1:8" ht="12.75">
      <c r="A363" s="242">
        <v>31</v>
      </c>
      <c r="B363" s="71" t="s">
        <v>53</v>
      </c>
      <c r="C363" s="72" t="s">
        <v>63</v>
      </c>
      <c r="D363" s="257"/>
      <c r="E363" s="243"/>
      <c r="F363" s="188" t="s">
        <v>310</v>
      </c>
      <c r="G363" s="31">
        <v>0</v>
      </c>
      <c r="H363" s="394"/>
    </row>
    <row r="364" spans="1:7" ht="12.75">
      <c r="A364" s="242">
        <v>31</v>
      </c>
      <c r="B364" s="71" t="s">
        <v>53</v>
      </c>
      <c r="C364" s="72" t="s">
        <v>64</v>
      </c>
      <c r="D364" s="257"/>
      <c r="E364" s="243"/>
      <c r="F364" s="188" t="s">
        <v>311</v>
      </c>
      <c r="G364" s="31">
        <v>0</v>
      </c>
    </row>
    <row r="365" spans="1:10" ht="15" customHeight="1" thickBot="1">
      <c r="A365" s="249">
        <v>31</v>
      </c>
      <c r="B365" s="117" t="s">
        <v>53</v>
      </c>
      <c r="C365" s="250" t="s">
        <v>52</v>
      </c>
      <c r="D365" s="332"/>
      <c r="E365" s="251"/>
      <c r="F365" s="333" t="s">
        <v>312</v>
      </c>
      <c r="G365" s="325">
        <v>0</v>
      </c>
      <c r="I365" s="341" t="s">
        <v>340</v>
      </c>
      <c r="J365" s="341" t="s">
        <v>340</v>
      </c>
    </row>
    <row r="366" spans="1:9" ht="13.5" thickBot="1">
      <c r="A366" s="212">
        <v>31</v>
      </c>
      <c r="B366" s="76" t="s">
        <v>46</v>
      </c>
      <c r="C366" s="158"/>
      <c r="D366" s="254"/>
      <c r="E366" s="159"/>
      <c r="F366" s="182" t="s">
        <v>313</v>
      </c>
      <c r="G366" s="32">
        <f>SUM(G367:G369)</f>
        <v>0</v>
      </c>
      <c r="H366" s="324"/>
      <c r="I366" s="341"/>
    </row>
    <row r="367" spans="1:9" ht="12.75">
      <c r="A367" s="263">
        <v>31</v>
      </c>
      <c r="B367" s="184" t="s">
        <v>46</v>
      </c>
      <c r="C367" s="185" t="s">
        <v>48</v>
      </c>
      <c r="D367" s="256"/>
      <c r="E367" s="186"/>
      <c r="F367" s="187" t="s">
        <v>304</v>
      </c>
      <c r="G367" s="42">
        <v>0</v>
      </c>
      <c r="H367" s="324"/>
      <c r="I367" s="341"/>
    </row>
    <row r="368" spans="1:9" ht="12.75">
      <c r="A368" s="245">
        <v>31</v>
      </c>
      <c r="B368" s="71" t="s">
        <v>46</v>
      </c>
      <c r="C368" s="72" t="s">
        <v>49</v>
      </c>
      <c r="D368" s="257"/>
      <c r="E368" s="243"/>
      <c r="F368" s="188" t="s">
        <v>305</v>
      </c>
      <c r="G368" s="31">
        <v>0</v>
      </c>
      <c r="H368" s="324"/>
      <c r="I368" s="341"/>
    </row>
    <row r="369" spans="1:9" ht="13.5" thickBot="1">
      <c r="A369" s="375">
        <v>31</v>
      </c>
      <c r="B369" s="195" t="s">
        <v>46</v>
      </c>
      <c r="C369" s="247" t="s">
        <v>50</v>
      </c>
      <c r="D369" s="258"/>
      <c r="E369" s="248"/>
      <c r="F369" s="259" t="s">
        <v>314</v>
      </c>
      <c r="G369" s="63">
        <v>0</v>
      </c>
      <c r="H369" s="324"/>
      <c r="I369" s="341"/>
    </row>
    <row r="370" spans="1:9" ht="14.25" thickBot="1">
      <c r="A370" s="376">
        <v>32</v>
      </c>
      <c r="B370" s="377"/>
      <c r="C370" s="378"/>
      <c r="D370" s="379"/>
      <c r="E370" s="380"/>
      <c r="F370" s="381" t="s">
        <v>315</v>
      </c>
      <c r="G370" s="382">
        <f>SUM(G371:G374)</f>
        <v>0</v>
      </c>
      <c r="H370" s="324"/>
      <c r="I370" s="341"/>
    </row>
    <row r="371" spans="1:9" ht="13.5" thickBot="1">
      <c r="A371" s="212">
        <v>32</v>
      </c>
      <c r="B371" s="76" t="s">
        <v>53</v>
      </c>
      <c r="C371" s="77"/>
      <c r="D371" s="254"/>
      <c r="E371" s="159"/>
      <c r="F371" s="182" t="s">
        <v>80</v>
      </c>
      <c r="G371" s="49">
        <v>0</v>
      </c>
      <c r="H371" s="324"/>
      <c r="I371" s="341"/>
    </row>
    <row r="372" spans="1:8" ht="13.5" thickBot="1">
      <c r="A372" s="212">
        <v>32</v>
      </c>
      <c r="B372" s="76" t="s">
        <v>60</v>
      </c>
      <c r="C372" s="158"/>
      <c r="D372" s="254"/>
      <c r="E372" s="159"/>
      <c r="F372" s="182" t="s">
        <v>81</v>
      </c>
      <c r="G372" s="49">
        <v>0</v>
      </c>
      <c r="H372" s="316"/>
    </row>
    <row r="373" spans="1:7" ht="13.5" thickBot="1">
      <c r="A373" s="212">
        <v>32</v>
      </c>
      <c r="B373" s="76" t="s">
        <v>61</v>
      </c>
      <c r="C373" s="158"/>
      <c r="D373" s="254"/>
      <c r="E373" s="159"/>
      <c r="F373" s="182" t="s">
        <v>316</v>
      </c>
      <c r="G373" s="49">
        <v>0</v>
      </c>
    </row>
    <row r="374" spans="1:7" ht="13.5" thickBot="1">
      <c r="A374" s="219">
        <v>32</v>
      </c>
      <c r="B374" s="220" t="s">
        <v>54</v>
      </c>
      <c r="C374" s="221"/>
      <c r="D374" s="264"/>
      <c r="E374" s="222"/>
      <c r="F374" s="265" t="s">
        <v>83</v>
      </c>
      <c r="G374" s="266">
        <v>0</v>
      </c>
    </row>
    <row r="375" spans="1:7" ht="14.25" thickBot="1">
      <c r="A375" s="383">
        <v>33</v>
      </c>
      <c r="B375" s="384"/>
      <c r="C375" s="384"/>
      <c r="D375" s="384"/>
      <c r="E375" s="385"/>
      <c r="F375" s="386" t="s">
        <v>22</v>
      </c>
      <c r="G375" s="387">
        <f>SUM(G376+G377+G384+G385+G386+G387)</f>
        <v>10538775</v>
      </c>
    </row>
    <row r="376" spans="1:7" ht="13.5" thickBot="1">
      <c r="A376" s="267">
        <v>33</v>
      </c>
      <c r="B376" s="268" t="s">
        <v>47</v>
      </c>
      <c r="C376" s="269"/>
      <c r="D376" s="269"/>
      <c r="E376" s="270"/>
      <c r="F376" s="113" t="s">
        <v>245</v>
      </c>
      <c r="G376" s="49">
        <v>0</v>
      </c>
    </row>
    <row r="377" spans="1:7" ht="13.5" thickBot="1">
      <c r="A377" s="271">
        <v>33</v>
      </c>
      <c r="B377" s="272" t="s">
        <v>46</v>
      </c>
      <c r="C377" s="273"/>
      <c r="D377" s="273"/>
      <c r="E377" s="274"/>
      <c r="F377" s="275" t="s">
        <v>253</v>
      </c>
      <c r="G377" s="225">
        <f>G378+G383</f>
        <v>10538775</v>
      </c>
    </row>
    <row r="378" spans="1:7" ht="12.75">
      <c r="A378" s="232" t="s">
        <v>317</v>
      </c>
      <c r="B378" s="233" t="s">
        <v>46</v>
      </c>
      <c r="C378" s="233" t="s">
        <v>48</v>
      </c>
      <c r="D378" s="234"/>
      <c r="E378" s="276"/>
      <c r="F378" s="277" t="s">
        <v>318</v>
      </c>
      <c r="G378" s="42">
        <f>SUM(G379:G382)</f>
        <v>10538775</v>
      </c>
    </row>
    <row r="379" spans="1:7" ht="12.75">
      <c r="A379" s="278" t="s">
        <v>317</v>
      </c>
      <c r="B379" s="261" t="s">
        <v>46</v>
      </c>
      <c r="C379" s="261" t="s">
        <v>48</v>
      </c>
      <c r="D379" s="261" t="s">
        <v>48</v>
      </c>
      <c r="E379" s="279"/>
      <c r="F379" s="97" t="s">
        <v>319</v>
      </c>
      <c r="G379" s="31">
        <f>14051700-3512925</f>
        <v>10538775</v>
      </c>
    </row>
    <row r="380" spans="1:7" ht="12.75">
      <c r="A380" s="278" t="s">
        <v>317</v>
      </c>
      <c r="B380" s="261" t="s">
        <v>46</v>
      </c>
      <c r="C380" s="261" t="s">
        <v>48</v>
      </c>
      <c r="D380" s="261" t="s">
        <v>49</v>
      </c>
      <c r="E380" s="279"/>
      <c r="F380" s="97" t="s">
        <v>320</v>
      </c>
      <c r="G380" s="31">
        <v>0</v>
      </c>
    </row>
    <row r="381" spans="1:7" ht="12.75">
      <c r="A381" s="278" t="s">
        <v>317</v>
      </c>
      <c r="B381" s="261" t="s">
        <v>46</v>
      </c>
      <c r="C381" s="261" t="s">
        <v>48</v>
      </c>
      <c r="D381" s="261" t="s">
        <v>50</v>
      </c>
      <c r="E381" s="279"/>
      <c r="F381" s="97" t="s">
        <v>321</v>
      </c>
      <c r="G381" s="31">
        <v>0</v>
      </c>
    </row>
    <row r="382" spans="1:7" ht="12.75">
      <c r="A382" s="278" t="s">
        <v>317</v>
      </c>
      <c r="B382" s="261" t="s">
        <v>46</v>
      </c>
      <c r="C382" s="261" t="s">
        <v>48</v>
      </c>
      <c r="D382" s="261" t="s">
        <v>51</v>
      </c>
      <c r="E382" s="279"/>
      <c r="F382" s="97" t="s">
        <v>322</v>
      </c>
      <c r="G382" s="31">
        <v>0</v>
      </c>
    </row>
    <row r="383" spans="1:7" ht="13.5" thickBot="1">
      <c r="A383" s="280" t="s">
        <v>317</v>
      </c>
      <c r="B383" s="281" t="s">
        <v>46</v>
      </c>
      <c r="C383" s="281" t="s">
        <v>52</v>
      </c>
      <c r="D383" s="281"/>
      <c r="E383" s="282"/>
      <c r="F383" s="283" t="s">
        <v>272</v>
      </c>
      <c r="G383" s="63">
        <v>0</v>
      </c>
    </row>
    <row r="384" spans="1:7" ht="13.5" thickBot="1">
      <c r="A384" s="284">
        <v>33</v>
      </c>
      <c r="B384" s="285" t="s">
        <v>59</v>
      </c>
      <c r="C384" s="286"/>
      <c r="D384" s="286"/>
      <c r="E384" s="287"/>
      <c r="F384" s="288" t="s">
        <v>278</v>
      </c>
      <c r="G384" s="79">
        <v>0</v>
      </c>
    </row>
    <row r="385" spans="1:7" ht="13.5" thickBot="1">
      <c r="A385" s="267">
        <v>33</v>
      </c>
      <c r="B385" s="268" t="s">
        <v>55</v>
      </c>
      <c r="C385" s="269"/>
      <c r="D385" s="269"/>
      <c r="E385" s="270"/>
      <c r="F385" s="113" t="s">
        <v>279</v>
      </c>
      <c r="G385" s="49">
        <v>0</v>
      </c>
    </row>
    <row r="386" spans="1:7" ht="13.5" thickBot="1">
      <c r="A386" s="289">
        <v>33</v>
      </c>
      <c r="B386" s="290" t="s">
        <v>60</v>
      </c>
      <c r="C386" s="291"/>
      <c r="D386" s="291"/>
      <c r="E386" s="292"/>
      <c r="F386" s="293" t="s">
        <v>280</v>
      </c>
      <c r="G386" s="58">
        <v>0</v>
      </c>
    </row>
    <row r="387" spans="1:7" ht="13.5" thickBot="1">
      <c r="A387" s="267">
        <v>33</v>
      </c>
      <c r="B387" s="268" t="s">
        <v>61</v>
      </c>
      <c r="C387" s="269"/>
      <c r="D387" s="269"/>
      <c r="E387" s="270"/>
      <c r="F387" s="113" t="s">
        <v>281</v>
      </c>
      <c r="G387" s="49">
        <v>0</v>
      </c>
    </row>
    <row r="388" spans="1:7" ht="14.25" thickBot="1">
      <c r="A388" s="388" t="s">
        <v>323</v>
      </c>
      <c r="B388" s="389"/>
      <c r="C388" s="389"/>
      <c r="D388" s="389"/>
      <c r="E388" s="390"/>
      <c r="F388" s="391" t="s">
        <v>324</v>
      </c>
      <c r="G388" s="392">
        <f>SUM(G389+G392+G395+G398)</f>
        <v>30572467</v>
      </c>
    </row>
    <row r="389" spans="1:7" ht="13.5" thickBot="1">
      <c r="A389" s="267" t="s">
        <v>323</v>
      </c>
      <c r="B389" s="268" t="s">
        <v>47</v>
      </c>
      <c r="C389" s="269"/>
      <c r="D389" s="269"/>
      <c r="E389" s="270"/>
      <c r="F389" s="113" t="s">
        <v>325</v>
      </c>
      <c r="G389" s="32">
        <f>SUM(G390:G391)</f>
        <v>0</v>
      </c>
    </row>
    <row r="390" spans="1:7" ht="12.75">
      <c r="A390" s="232" t="s">
        <v>323</v>
      </c>
      <c r="B390" s="233" t="s">
        <v>47</v>
      </c>
      <c r="C390" s="233" t="s">
        <v>49</v>
      </c>
      <c r="D390" s="234"/>
      <c r="E390" s="276"/>
      <c r="F390" s="277" t="s">
        <v>84</v>
      </c>
      <c r="G390" s="42">
        <v>0</v>
      </c>
    </row>
    <row r="391" spans="1:7" ht="13.5" thickBot="1">
      <c r="A391" s="280" t="s">
        <v>323</v>
      </c>
      <c r="B391" s="281" t="s">
        <v>47</v>
      </c>
      <c r="C391" s="281" t="s">
        <v>50</v>
      </c>
      <c r="D391" s="294"/>
      <c r="E391" s="282"/>
      <c r="F391" s="283" t="s">
        <v>85</v>
      </c>
      <c r="G391" s="63">
        <v>0</v>
      </c>
    </row>
    <row r="392" spans="1:7" ht="13.5" thickBot="1">
      <c r="A392" s="267" t="s">
        <v>323</v>
      </c>
      <c r="B392" s="268" t="s">
        <v>46</v>
      </c>
      <c r="C392" s="269"/>
      <c r="D392" s="269"/>
      <c r="E392" s="270"/>
      <c r="F392" s="113" t="s">
        <v>326</v>
      </c>
      <c r="G392" s="32">
        <f>SUM(G393:G394)</f>
        <v>0</v>
      </c>
    </row>
    <row r="393" spans="1:7" ht="12.75">
      <c r="A393" s="232" t="s">
        <v>323</v>
      </c>
      <c r="B393" s="233" t="s">
        <v>46</v>
      </c>
      <c r="C393" s="233" t="s">
        <v>49</v>
      </c>
      <c r="D393" s="234"/>
      <c r="E393" s="276"/>
      <c r="F393" s="277" t="s">
        <v>84</v>
      </c>
      <c r="G393" s="42">
        <v>0</v>
      </c>
    </row>
    <row r="394" spans="1:7" ht="13.5" thickBot="1">
      <c r="A394" s="280" t="s">
        <v>323</v>
      </c>
      <c r="B394" s="281" t="s">
        <v>46</v>
      </c>
      <c r="C394" s="281" t="s">
        <v>50</v>
      </c>
      <c r="D394" s="294"/>
      <c r="E394" s="282"/>
      <c r="F394" s="283" t="s">
        <v>85</v>
      </c>
      <c r="G394" s="63">
        <v>0</v>
      </c>
    </row>
    <row r="395" spans="1:7" ht="13.5" thickBot="1">
      <c r="A395" s="267" t="s">
        <v>323</v>
      </c>
      <c r="B395" s="268" t="s">
        <v>55</v>
      </c>
      <c r="C395" s="269"/>
      <c r="D395" s="269"/>
      <c r="E395" s="270"/>
      <c r="F395" s="113" t="s">
        <v>327</v>
      </c>
      <c r="G395" s="32">
        <f>SUM(G396:G397)</f>
        <v>0</v>
      </c>
    </row>
    <row r="396" spans="1:7" ht="12.75">
      <c r="A396" s="232" t="s">
        <v>323</v>
      </c>
      <c r="B396" s="233" t="s">
        <v>55</v>
      </c>
      <c r="C396" s="233" t="s">
        <v>49</v>
      </c>
      <c r="D396" s="234"/>
      <c r="E396" s="276"/>
      <c r="F396" s="277" t="s">
        <v>84</v>
      </c>
      <c r="G396" s="42">
        <v>0</v>
      </c>
    </row>
    <row r="397" spans="1:7" ht="13.5" thickBot="1">
      <c r="A397" s="280" t="s">
        <v>323</v>
      </c>
      <c r="B397" s="281" t="s">
        <v>55</v>
      </c>
      <c r="C397" s="281" t="s">
        <v>50</v>
      </c>
      <c r="D397" s="294"/>
      <c r="E397" s="282"/>
      <c r="F397" s="283" t="s">
        <v>85</v>
      </c>
      <c r="G397" s="63">
        <v>0</v>
      </c>
    </row>
    <row r="398" spans="1:9" ht="13.5" thickBot="1">
      <c r="A398" s="267" t="s">
        <v>323</v>
      </c>
      <c r="B398" s="268" t="s">
        <v>61</v>
      </c>
      <c r="C398" s="269"/>
      <c r="D398" s="269"/>
      <c r="E398" s="270"/>
      <c r="F398" s="113" t="s">
        <v>328</v>
      </c>
      <c r="G398" s="49">
        <f>'[1]analitico'!$F$276</f>
        <v>30572467</v>
      </c>
      <c r="H398" s="334"/>
      <c r="I398" s="341"/>
    </row>
    <row r="399" spans="1:8" ht="12.75">
      <c r="A399" s="295"/>
      <c r="B399" s="296"/>
      <c r="C399" s="297"/>
      <c r="D399" s="297"/>
      <c r="E399" s="298"/>
      <c r="F399" s="299"/>
      <c r="G399" s="92"/>
      <c r="H399" s="341"/>
    </row>
    <row r="400" spans="1:8" ht="13.5">
      <c r="A400" s="300" t="s">
        <v>329</v>
      </c>
      <c r="B400" s="301"/>
      <c r="C400" s="301"/>
      <c r="D400" s="301"/>
      <c r="E400" s="302"/>
      <c r="F400" s="303" t="s">
        <v>23</v>
      </c>
      <c r="G400" s="34"/>
      <c r="H400" s="341" t="s">
        <v>340</v>
      </c>
    </row>
    <row r="401" spans="1:7" ht="12.75">
      <c r="A401" s="304"/>
      <c r="B401" s="305"/>
      <c r="C401" s="305"/>
      <c r="D401" s="305"/>
      <c r="E401" s="306"/>
      <c r="F401" s="307"/>
      <c r="G401" s="31"/>
    </row>
    <row r="402" spans="1:8" ht="13.5">
      <c r="A402" s="308"/>
      <c r="B402" s="309"/>
      <c r="C402" s="309"/>
      <c r="D402" s="309"/>
      <c r="E402" s="310"/>
      <c r="F402" s="311" t="s">
        <v>343</v>
      </c>
      <c r="G402" s="34">
        <f>+G16+G386+G152+G262+G264+G310+G312+G318+G334+G345+G370+G375+G388</f>
        <v>97332629</v>
      </c>
      <c r="H402" s="341"/>
    </row>
    <row r="403" spans="1:8" ht="13.5" thickBot="1">
      <c r="A403" s="312"/>
      <c r="B403" s="313"/>
      <c r="C403" s="313"/>
      <c r="D403" s="313"/>
      <c r="E403" s="314"/>
      <c r="F403" s="315"/>
      <c r="G403" s="30"/>
      <c r="H403" s="334"/>
    </row>
    <row r="404" spans="1:8" ht="12.75">
      <c r="A404" s="24"/>
      <c r="B404" s="24"/>
      <c r="C404" s="24"/>
      <c r="D404" s="24"/>
      <c r="E404" s="24"/>
      <c r="F404" s="25"/>
      <c r="G404" s="24"/>
      <c r="H404" s="334" t="s">
        <v>340</v>
      </c>
    </row>
    <row r="405" spans="1:7" ht="12.75">
      <c r="A405" s="24"/>
      <c r="B405" s="24"/>
      <c r="C405" s="24"/>
      <c r="D405" s="24"/>
      <c r="E405" s="24"/>
      <c r="F405" s="25"/>
      <c r="G405" s="26"/>
    </row>
    <row r="406" spans="1:12" ht="15.75">
      <c r="A406" s="24"/>
      <c r="B406" s="24"/>
      <c r="C406" s="24"/>
      <c r="D406" s="24"/>
      <c r="E406" s="24"/>
      <c r="F406" s="25"/>
      <c r="G406" s="403"/>
      <c r="H406" s="402"/>
      <c r="I406" s="402"/>
      <c r="J406" s="402"/>
      <c r="K406" s="402"/>
      <c r="L406" s="402"/>
    </row>
    <row r="407" spans="1:7" ht="12.75">
      <c r="A407" s="24"/>
      <c r="B407" s="24"/>
      <c r="C407" s="24"/>
      <c r="D407" s="24"/>
      <c r="E407" s="24"/>
      <c r="F407" s="27" t="s">
        <v>347</v>
      </c>
      <c r="G407" s="24"/>
    </row>
    <row r="408" spans="1:7" ht="12.75">
      <c r="A408" s="319"/>
      <c r="B408" s="121"/>
      <c r="C408" s="121"/>
      <c r="D408" s="323"/>
      <c r="E408" s="323"/>
      <c r="F408" s="107"/>
      <c r="G408" s="115"/>
    </row>
    <row r="409" spans="1:7" ht="12.75">
      <c r="A409" s="319"/>
      <c r="B409" s="121"/>
      <c r="C409" s="121"/>
      <c r="D409" s="323"/>
      <c r="E409" s="323"/>
      <c r="F409" s="107"/>
      <c r="G409" s="115"/>
    </row>
    <row r="410" spans="1:10" ht="12.75">
      <c r="A410" s="319"/>
      <c r="B410" s="121"/>
      <c r="C410" s="121"/>
      <c r="D410" s="323"/>
      <c r="E410" s="323"/>
      <c r="F410" s="107"/>
      <c r="G410" s="395"/>
      <c r="H410" s="397"/>
      <c r="I410" s="396"/>
      <c r="J410" s="396"/>
    </row>
    <row r="411" spans="1:10" ht="12.75">
      <c r="A411" s="319"/>
      <c r="B411" s="121"/>
      <c r="C411" s="121"/>
      <c r="D411" s="323"/>
      <c r="E411" s="323"/>
      <c r="F411" s="107"/>
      <c r="G411" s="395"/>
      <c r="H411" s="396"/>
      <c r="I411" s="396"/>
      <c r="J411" s="396"/>
    </row>
    <row r="412" spans="1:9" ht="12.75">
      <c r="A412" s="22"/>
      <c r="B412" s="22"/>
      <c r="C412" s="22"/>
      <c r="D412" s="22"/>
      <c r="E412" s="22"/>
      <c r="F412" s="28"/>
      <c r="G412" s="398"/>
      <c r="H412" s="398"/>
      <c r="I412" s="399"/>
    </row>
    <row r="413" spans="1:7" s="338" customFormat="1" ht="12.75">
      <c r="A413" s="22"/>
      <c r="B413" s="22"/>
      <c r="C413" s="22"/>
      <c r="D413" s="22"/>
      <c r="E413" s="22"/>
      <c r="F413" s="22"/>
      <c r="G413" s="22"/>
    </row>
    <row r="414" spans="1:7" s="338" customFormat="1" ht="12.75">
      <c r="A414" s="22"/>
      <c r="B414" s="22"/>
      <c r="C414" s="22"/>
      <c r="D414" s="22"/>
      <c r="E414" s="22"/>
      <c r="F414" s="22"/>
      <c r="G414" s="22"/>
    </row>
    <row r="415" spans="1:7" s="338" customFormat="1" ht="12.75">
      <c r="A415" s="22"/>
      <c r="B415" s="22"/>
      <c r="C415" s="22"/>
      <c r="D415" s="22"/>
      <c r="E415" s="22"/>
      <c r="F415" s="22"/>
      <c r="G415" s="22"/>
    </row>
    <row r="416" spans="1:7" s="338" customFormat="1" ht="12.75">
      <c r="A416" s="22"/>
      <c r="B416" s="22"/>
      <c r="C416" s="22"/>
      <c r="D416" s="22"/>
      <c r="E416" s="22"/>
      <c r="F416" s="22"/>
      <c r="G416" s="22"/>
    </row>
    <row r="417" spans="1:7" s="338" customFormat="1" ht="12.75">
      <c r="A417" s="335"/>
      <c r="B417" s="22"/>
      <c r="C417" s="22"/>
      <c r="D417" s="22"/>
      <c r="E417" s="22"/>
      <c r="F417" s="22"/>
      <c r="G417" s="22"/>
    </row>
    <row r="418" spans="1:7" s="338" customFormat="1" ht="12.75">
      <c r="A418" s="22"/>
      <c r="B418" s="22"/>
      <c r="C418" s="22"/>
      <c r="D418" s="22"/>
      <c r="E418" s="22"/>
      <c r="F418" s="22"/>
      <c r="G418" s="22"/>
    </row>
  </sheetData>
  <sheetProtection/>
  <mergeCells count="2">
    <mergeCell ref="A8:G8"/>
    <mergeCell ref="A9:G9"/>
  </mergeCells>
  <printOptions/>
  <pageMargins left="0.5905511811023623" right="0.5905511811023623" top="0.25" bottom="0.13" header="0.2362204724409449" footer="0.1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22" sqref="B22"/>
    </sheetView>
  </sheetViews>
  <sheetFormatPr defaultColWidth="11.421875" defaultRowHeight="12.75"/>
  <cols>
    <col min="8" max="8" width="6.140625" style="0" customWidth="1"/>
  </cols>
  <sheetData>
    <row r="1" ht="12.75">
      <c r="A1" s="2" t="s">
        <v>25</v>
      </c>
    </row>
    <row r="2" ht="12.75">
      <c r="A2" s="2" t="s">
        <v>26</v>
      </c>
    </row>
    <row r="5" ht="18">
      <c r="C5" s="3" t="s">
        <v>41</v>
      </c>
    </row>
    <row r="6" ht="12.75">
      <c r="I6" s="1"/>
    </row>
    <row r="9" ht="18">
      <c r="C9" s="13" t="s">
        <v>27</v>
      </c>
    </row>
    <row r="12" ht="13.5" thickBot="1"/>
    <row r="13" spans="3:8" ht="12.75">
      <c r="C13" s="14" t="s">
        <v>40</v>
      </c>
      <c r="D13" s="5"/>
      <c r="E13" s="5"/>
      <c r="F13" s="6"/>
      <c r="G13" s="14" t="s">
        <v>28</v>
      </c>
      <c r="H13" s="6"/>
    </row>
    <row r="14" spans="3:8" ht="12.75">
      <c r="C14" s="10"/>
      <c r="D14" s="1"/>
      <c r="E14" s="1"/>
      <c r="F14" s="12"/>
      <c r="G14" s="11" t="s">
        <v>29</v>
      </c>
      <c r="H14" s="12"/>
    </row>
    <row r="15" spans="3:8" ht="13.5" thickBot="1">
      <c r="C15" s="7"/>
      <c r="D15" s="8"/>
      <c r="E15" s="8"/>
      <c r="F15" s="9"/>
      <c r="G15" s="7"/>
      <c r="H15" s="9"/>
    </row>
    <row r="16" spans="3:8" ht="12.75">
      <c r="C16" s="10"/>
      <c r="D16" s="1"/>
      <c r="E16" s="1"/>
      <c r="F16" s="12"/>
      <c r="G16" s="10"/>
      <c r="H16" s="12"/>
    </row>
    <row r="17" spans="3:8" ht="12.75">
      <c r="C17" s="10" t="s">
        <v>30</v>
      </c>
      <c r="D17" s="1"/>
      <c r="E17" s="1"/>
      <c r="F17" s="12"/>
      <c r="G17" s="17">
        <v>3600</v>
      </c>
      <c r="H17" s="12"/>
    </row>
    <row r="18" spans="3:8" ht="12.75">
      <c r="C18" s="10"/>
      <c r="D18" s="1"/>
      <c r="E18" s="1"/>
      <c r="F18" s="12"/>
      <c r="G18" s="10"/>
      <c r="H18" s="12"/>
    </row>
    <row r="19" spans="3:8" ht="12.75">
      <c r="C19" s="10" t="s">
        <v>35</v>
      </c>
      <c r="D19" s="1"/>
      <c r="E19" s="1"/>
      <c r="F19" s="12"/>
      <c r="G19" s="17">
        <v>2970</v>
      </c>
      <c r="H19" s="12"/>
    </row>
    <row r="20" spans="3:8" ht="12.75">
      <c r="C20" s="10"/>
      <c r="D20" s="1"/>
      <c r="E20" s="1"/>
      <c r="F20" s="12"/>
      <c r="G20" s="10"/>
      <c r="H20" s="12"/>
    </row>
    <row r="21" spans="3:8" ht="12.75">
      <c r="C21" s="10" t="s">
        <v>36</v>
      </c>
      <c r="D21" s="1"/>
      <c r="E21" s="1"/>
      <c r="F21" s="12"/>
      <c r="G21" s="17">
        <v>1650</v>
      </c>
      <c r="H21" s="12"/>
    </row>
    <row r="22" spans="3:8" ht="12.75">
      <c r="C22" s="10"/>
      <c r="D22" s="1"/>
      <c r="E22" s="1"/>
      <c r="F22" s="12"/>
      <c r="G22" s="10"/>
      <c r="H22" s="12"/>
    </row>
    <row r="23" spans="3:8" ht="12.75">
      <c r="C23" s="10" t="s">
        <v>37</v>
      </c>
      <c r="D23" s="1"/>
      <c r="E23" s="1"/>
      <c r="F23" s="12"/>
      <c r="G23" s="10">
        <v>22</v>
      </c>
      <c r="H23" s="12"/>
    </row>
    <row r="24" spans="3:8" ht="12.75">
      <c r="C24" s="10"/>
      <c r="D24" s="1"/>
      <c r="E24" s="1"/>
      <c r="F24" s="12"/>
      <c r="G24" s="10"/>
      <c r="H24" s="12"/>
    </row>
    <row r="25" spans="3:8" ht="12.75">
      <c r="C25" s="10" t="s">
        <v>38</v>
      </c>
      <c r="D25" s="1"/>
      <c r="E25" s="1"/>
      <c r="F25" s="12"/>
      <c r="G25" s="10">
        <v>600</v>
      </c>
      <c r="H25" s="12"/>
    </row>
    <row r="26" spans="3:8" ht="12.75">
      <c r="C26" s="10"/>
      <c r="D26" s="1"/>
      <c r="E26" s="1"/>
      <c r="F26" s="12"/>
      <c r="G26" s="10"/>
      <c r="H26" s="12"/>
    </row>
    <row r="27" spans="3:8" ht="12.75">
      <c r="C27" s="10" t="s">
        <v>34</v>
      </c>
      <c r="D27" s="1"/>
      <c r="E27" s="1"/>
      <c r="F27" s="12"/>
      <c r="G27" s="10" t="s">
        <v>31</v>
      </c>
      <c r="H27" s="12"/>
    </row>
    <row r="28" spans="3:8" ht="12.75">
      <c r="C28" s="10"/>
      <c r="D28" s="1"/>
      <c r="E28" s="1"/>
      <c r="F28" s="12"/>
      <c r="G28" s="10"/>
      <c r="H28" s="12"/>
    </row>
    <row r="29" spans="3:8" ht="12.75">
      <c r="C29" s="10" t="s">
        <v>39</v>
      </c>
      <c r="D29" s="1"/>
      <c r="E29" s="1"/>
      <c r="F29" s="12"/>
      <c r="G29" s="17">
        <v>2800</v>
      </c>
      <c r="H29" s="12"/>
    </row>
    <row r="30" spans="3:8" ht="13.5" thickBot="1">
      <c r="C30" s="10"/>
      <c r="D30" s="1"/>
      <c r="E30" s="1"/>
      <c r="F30" s="12"/>
      <c r="G30" s="17"/>
      <c r="H30" s="12"/>
    </row>
    <row r="31" spans="3:8" ht="12.75">
      <c r="C31" s="4"/>
      <c r="D31" s="5"/>
      <c r="E31" s="5"/>
      <c r="F31" s="6"/>
      <c r="G31" s="4"/>
      <c r="H31" s="6"/>
    </row>
    <row r="32" spans="3:8" ht="15.75">
      <c r="C32" s="15"/>
      <c r="D32" s="16" t="s">
        <v>32</v>
      </c>
      <c r="E32" s="16"/>
      <c r="F32" s="19"/>
      <c r="G32" s="18">
        <v>11642</v>
      </c>
      <c r="H32" s="12"/>
    </row>
    <row r="33" spans="3:8" ht="13.5" thickBot="1">
      <c r="C33" s="7"/>
      <c r="D33" s="8"/>
      <c r="E33" s="8"/>
      <c r="F33" s="9"/>
      <c r="G33" s="7"/>
      <c r="H33" s="9"/>
    </row>
    <row r="34" spans="3:8" ht="12.75">
      <c r="C34" s="10"/>
      <c r="D34" s="1"/>
      <c r="E34" s="1"/>
      <c r="F34" s="1"/>
      <c r="G34" s="1"/>
      <c r="H34" s="12"/>
    </row>
    <row r="35" spans="3:8" ht="12.75">
      <c r="C35" s="10" t="s">
        <v>33</v>
      </c>
      <c r="D35" s="1"/>
      <c r="E35" s="1"/>
      <c r="F35" s="1"/>
      <c r="G35" s="1"/>
      <c r="H35" s="12"/>
    </row>
    <row r="36" spans="3:8" ht="13.5" thickBot="1">
      <c r="C36" s="7"/>
      <c r="D36" s="8"/>
      <c r="E36" s="8"/>
      <c r="F36" s="8"/>
      <c r="G36" s="8"/>
      <c r="H36" s="9"/>
    </row>
  </sheetData>
  <sheetProtection/>
  <printOptions gridLines="1"/>
  <pageMargins left="0.75" right="0.75" top="1" bottom="1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CALANCE EJECUCION PRESUPUESTARIA</dc:title>
  <dc:subject>CUENTAS PRESUPUESTARIAS</dc:subject>
  <dc:creator>MANUEL ANTONIO TAPIA CAÑETE</dc:creator>
  <cp:keywords/>
  <dc:description/>
  <cp:lastModifiedBy>Admin1</cp:lastModifiedBy>
  <cp:lastPrinted>2010-07-14T21:15:50Z</cp:lastPrinted>
  <dcterms:created xsi:type="dcterms:W3CDTF">1997-09-04T07:05:27Z</dcterms:created>
  <dcterms:modified xsi:type="dcterms:W3CDTF">2010-07-14T21:16:34Z</dcterms:modified>
  <cp:category/>
  <cp:version/>
  <cp:contentType/>
  <cp:contentStatus/>
</cp:coreProperties>
</file>